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root\1.법인사무국\2020년 법인업무\예 결산\"/>
    </mc:Choice>
  </mc:AlternateContent>
  <bookViews>
    <workbookView xWindow="0" yWindow="0" windowWidth="28800" windowHeight="12390" tabRatio="516" activeTab="2"/>
  </bookViews>
  <sheets>
    <sheet name="표지" sheetId="47" r:id="rId1"/>
    <sheet name="총괄표" sheetId="29" r:id="rId2"/>
    <sheet name="세입부" sheetId="43" r:id="rId3"/>
    <sheet name="세출부" sheetId="48" r:id="rId4"/>
  </sheets>
  <definedNames>
    <definedName name="_xlnm.Print_Area" localSheetId="2">세입부!$A$1:$J$21</definedName>
    <definedName name="_xlnm.Print_Area" localSheetId="3">세출부!$A$1:$J$78</definedName>
    <definedName name="_xlnm.Print_Area" localSheetId="1">총괄표!$A$1:$F$16</definedName>
    <definedName name="_xlnm.Print_Area" localSheetId="0">표지!$A$1:$I$24</definedName>
    <definedName name="_xlnm.Print_Titles" localSheetId="2">세입부!$1:$4</definedName>
    <definedName name="_xlnm.Print_Titles" localSheetId="3">세출부!$1:$4</definedName>
  </definedNames>
  <calcPr calcId="152511" iterateDelta="1.0000000474974513E-3"/>
</workbook>
</file>

<file path=xl/calcChain.xml><?xml version="1.0" encoding="utf-8"?>
<calcChain xmlns="http://schemas.openxmlformats.org/spreadsheetml/2006/main">
  <c r="G74" i="48" l="1"/>
  <c r="G77" i="48"/>
  <c r="G76" i="48"/>
  <c r="G78" i="48" l="1"/>
  <c r="G71" i="48"/>
  <c r="G73" i="48"/>
  <c r="G72" i="48"/>
  <c r="G68" i="48"/>
  <c r="G69" i="48"/>
  <c r="G70" i="48"/>
  <c r="G67" i="48"/>
  <c r="G66" i="48"/>
  <c r="G65" i="48"/>
  <c r="G64" i="48"/>
  <c r="G63" i="48"/>
  <c r="G62" i="48"/>
  <c r="G56" i="48"/>
  <c r="G57" i="48"/>
  <c r="G60" i="48"/>
  <c r="G59" i="48"/>
  <c r="G43" i="48"/>
  <c r="G44" i="48"/>
  <c r="G55" i="48"/>
  <c r="G54" i="48"/>
  <c r="G53" i="48"/>
  <c r="G46" i="48"/>
  <c r="G45" i="48"/>
  <c r="G39" i="48"/>
  <c r="G40" i="48"/>
  <c r="G42" i="48"/>
  <c r="G41" i="48"/>
  <c r="G19" i="48"/>
  <c r="G33" i="48"/>
  <c r="G28" i="48"/>
  <c r="G25" i="48"/>
  <c r="G21" i="48"/>
  <c r="G20" i="48"/>
  <c r="G13" i="48"/>
  <c r="G16" i="48"/>
  <c r="G15" i="48"/>
  <c r="G14" i="48"/>
  <c r="G12" i="48"/>
  <c r="G11" i="48"/>
  <c r="G10" i="48"/>
  <c r="G9" i="48"/>
  <c r="G7" i="48"/>
  <c r="G8" i="48"/>
  <c r="G6" i="48"/>
  <c r="G20" i="43"/>
  <c r="G19" i="43"/>
  <c r="G16" i="43"/>
  <c r="G15" i="43"/>
  <c r="G8" i="43"/>
  <c r="G9" i="43"/>
  <c r="G12" i="43"/>
  <c r="G10" i="43"/>
  <c r="G5" i="43"/>
  <c r="G6" i="43"/>
  <c r="G7" i="43"/>
  <c r="F15" i="29" l="1"/>
  <c r="F69" i="48" l="1"/>
  <c r="E69" i="48"/>
  <c r="H58" i="48"/>
  <c r="E44" i="48"/>
  <c r="H54" i="48"/>
  <c r="F74" i="48" l="1"/>
  <c r="F57" i="48" l="1"/>
  <c r="E57" i="48"/>
  <c r="G15" i="29" l="1"/>
  <c r="G14" i="29"/>
  <c r="E19" i="48" l="1"/>
  <c r="H66" i="48" l="1"/>
  <c r="H65" i="48" l="1"/>
  <c r="E9" i="43"/>
  <c r="E11" i="29" l="1"/>
  <c r="E6" i="43"/>
  <c r="E5" i="43" s="1"/>
  <c r="E8" i="43"/>
  <c r="B8" i="29" s="1"/>
  <c r="E14" i="43"/>
  <c r="E13" i="43" s="1"/>
  <c r="B9" i="29" s="1"/>
  <c r="E18" i="43"/>
  <c r="E17" i="43" s="1"/>
  <c r="B10" i="29" s="1"/>
  <c r="B7" i="29" l="1"/>
  <c r="E21" i="43"/>
  <c r="H11" i="48"/>
  <c r="H20" i="43" l="1"/>
  <c r="H53" i="48"/>
  <c r="F45" i="48"/>
  <c r="F12" i="48"/>
  <c r="F41" i="48"/>
  <c r="F73" i="48"/>
  <c r="E9" i="29" l="1"/>
  <c r="F63" i="48"/>
  <c r="H33" i="48" l="1"/>
  <c r="F8" i="48"/>
  <c r="F9" i="48"/>
  <c r="H8" i="48" l="1"/>
  <c r="H19" i="43"/>
  <c r="E72" i="48" l="1"/>
  <c r="E13" i="48"/>
  <c r="E8" i="29" s="1"/>
  <c r="E61" i="48" l="1"/>
  <c r="F61" i="48"/>
  <c r="F19" i="48" l="1"/>
  <c r="F9" i="29" s="1"/>
  <c r="G9" i="29" s="1"/>
  <c r="F42" i="48"/>
  <c r="H64" i="48"/>
  <c r="F44" i="48" l="1"/>
  <c r="F11" i="29" s="1"/>
  <c r="G11" i="29" s="1"/>
  <c r="E40" i="48"/>
  <c r="E6" i="48"/>
  <c r="E7" i="29" s="1"/>
  <c r="B16" i="29"/>
  <c r="F43" i="48" l="1"/>
  <c r="E39" i="48"/>
  <c r="E10" i="29"/>
  <c r="E5" i="48"/>
  <c r="E43" i="48"/>
  <c r="E71" i="48"/>
  <c r="E14" i="29" s="1"/>
  <c r="E68" i="48"/>
  <c r="E13" i="29" s="1"/>
  <c r="H59" i="48"/>
  <c r="E56" i="48" l="1"/>
  <c r="E78" i="48" l="1"/>
  <c r="E12" i="29"/>
  <c r="E16" i="29" s="1"/>
  <c r="H15" i="48"/>
  <c r="F6" i="43"/>
  <c r="F5" i="43" s="1"/>
  <c r="C7" i="29" s="1"/>
  <c r="F9" i="43"/>
  <c r="F8" i="43" s="1"/>
  <c r="C8" i="29" s="1"/>
  <c r="F14" i="43"/>
  <c r="F18" i="43"/>
  <c r="G18" i="43" s="1"/>
  <c r="F13" i="43" l="1"/>
  <c r="G13" i="43" s="1"/>
  <c r="G14" i="43"/>
  <c r="C9" i="29"/>
  <c r="F17" i="43"/>
  <c r="G17" i="43" s="1"/>
  <c r="H18" i="43"/>
  <c r="H17" i="43" l="1"/>
  <c r="C10" i="29"/>
  <c r="C16" i="29" s="1"/>
  <c r="F21" i="43"/>
  <c r="G21" i="43" s="1"/>
  <c r="F72" i="48"/>
  <c r="F71" i="48" s="1"/>
  <c r="F6" i="48"/>
  <c r="F7" i="29" s="1"/>
  <c r="G7" i="29" s="1"/>
  <c r="H10" i="48"/>
  <c r="F68" i="48"/>
  <c r="F13" i="29" s="1"/>
  <c r="G13" i="29" s="1"/>
  <c r="F56" i="48"/>
  <c r="F12" i="29" s="1"/>
  <c r="G12" i="29" s="1"/>
  <c r="F40" i="48"/>
  <c r="F13" i="48"/>
  <c r="F8" i="29" s="1"/>
  <c r="G8" i="29" s="1"/>
  <c r="H9" i="43"/>
  <c r="H41" i="48"/>
  <c r="H60" i="48"/>
  <c r="H16" i="43"/>
  <c r="H73" i="48"/>
  <c r="H70" i="48"/>
  <c r="H67" i="48"/>
  <c r="H62" i="48"/>
  <c r="H55" i="48"/>
  <c r="H46" i="48"/>
  <c r="H45" i="48"/>
  <c r="H42" i="48"/>
  <c r="H28" i="48"/>
  <c r="H25" i="48"/>
  <c r="H21" i="48"/>
  <c r="H20" i="48"/>
  <c r="H16" i="48"/>
  <c r="H14" i="48"/>
  <c r="H12" i="48"/>
  <c r="H9" i="48"/>
  <c r="H7" i="48"/>
  <c r="H7" i="43"/>
  <c r="H10" i="43"/>
  <c r="H12" i="43"/>
  <c r="H15" i="43"/>
  <c r="F39" i="48" l="1"/>
  <c r="H39" i="48" s="1"/>
  <c r="F10" i="29"/>
  <c r="G10" i="29" s="1"/>
  <c r="F5" i="48"/>
  <c r="H13" i="48"/>
  <c r="G61" i="48"/>
  <c r="H61" i="48" s="1"/>
  <c r="H72" i="48"/>
  <c r="H69" i="48"/>
  <c r="H6" i="48"/>
  <c r="H40" i="48"/>
  <c r="H43" i="48"/>
  <c r="H19" i="48"/>
  <c r="H71" i="48"/>
  <c r="H44" i="48"/>
  <c r="H6" i="43"/>
  <c r="H14" i="43"/>
  <c r="H13" i="43"/>
  <c r="H68" i="48"/>
  <c r="F78" i="48" l="1"/>
  <c r="F16" i="29"/>
  <c r="G16" i="29" s="1"/>
  <c r="G5" i="48"/>
  <c r="H5" i="48" s="1"/>
  <c r="H8" i="43"/>
  <c r="H57" i="48" l="1"/>
  <c r="H56" i="48" l="1"/>
  <c r="H5" i="43"/>
  <c r="H21" i="43"/>
</calcChain>
</file>

<file path=xl/sharedStrings.xml><?xml version="1.0" encoding="utf-8"?>
<sst xmlns="http://schemas.openxmlformats.org/spreadsheetml/2006/main" count="256" uniqueCount="218">
  <si>
    <t>항   목</t>
    <phoneticPr fontId="6" type="noConversion"/>
  </si>
  <si>
    <t>업무추진비</t>
    <phoneticPr fontId="6" type="noConversion"/>
  </si>
  <si>
    <t>잡지출</t>
    <phoneticPr fontId="6" type="noConversion"/>
  </si>
  <si>
    <t>보조금수입</t>
    <phoneticPr fontId="6" type="noConversion"/>
  </si>
  <si>
    <t>인건비</t>
    <phoneticPr fontId="6" type="noConversion"/>
  </si>
  <si>
    <t>운영비</t>
    <phoneticPr fontId="6" type="noConversion"/>
  </si>
  <si>
    <t>전출금</t>
    <phoneticPr fontId="6" type="noConversion"/>
  </si>
  <si>
    <t>세          입</t>
    <phoneticPr fontId="6" type="noConversion"/>
  </si>
  <si>
    <t>세          출</t>
    <phoneticPr fontId="6" type="noConversion"/>
  </si>
  <si>
    <t>항     목</t>
    <phoneticPr fontId="6" type="noConversion"/>
  </si>
  <si>
    <t>시설비</t>
    <phoneticPr fontId="6" type="noConversion"/>
  </si>
  <si>
    <t>이월금</t>
    <phoneticPr fontId="6" type="noConversion"/>
  </si>
  <si>
    <t>잡수입</t>
    <phoneticPr fontId="6" type="noConversion"/>
  </si>
  <si>
    <t>후원금수입</t>
    <phoneticPr fontId="6" type="noConversion"/>
  </si>
  <si>
    <t>예비비</t>
    <phoneticPr fontId="6" type="noConversion"/>
  </si>
  <si>
    <t>합   계</t>
    <phoneticPr fontId="6" type="noConversion"/>
  </si>
  <si>
    <t>일반사업비</t>
    <phoneticPr fontId="6" type="noConversion"/>
  </si>
  <si>
    <t>총괄표</t>
    <phoneticPr fontId="6" type="noConversion"/>
  </si>
  <si>
    <t>(단위:원)</t>
    <phoneticPr fontId="6" type="noConversion"/>
  </si>
  <si>
    <t>( 법인 )</t>
    <phoneticPr fontId="6" type="noConversion"/>
  </si>
  <si>
    <t>사회복지법인 손과손</t>
    <phoneticPr fontId="6" type="noConversion"/>
  </si>
  <si>
    <t>과      목</t>
    <phoneticPr fontId="6" type="noConversion"/>
  </si>
  <si>
    <t>산출내역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</si>
  <si>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</si>
  <si>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</si>
  <si>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</si>
  <si>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지정후원금</t>
    <phoneticPr fontId="6" type="noConversion"/>
  </si>
  <si>
    <t>비지정후원금</t>
    <phoneticPr fontId="6" type="noConversion"/>
  </si>
  <si>
    <t>전년도이월금</t>
    <phoneticPr fontId="6" type="noConversion"/>
  </si>
  <si>
    <t>예금이자수입</t>
    <phoneticPr fontId="6" type="noConversion"/>
  </si>
  <si>
    <t>기타 잡수입</t>
    <phoneticPr fontId="6" type="noConversion"/>
  </si>
  <si>
    <t>계</t>
    <phoneticPr fontId="6" type="noConversion"/>
  </si>
  <si>
    <t>04</t>
    <phoneticPr fontId="6" type="noConversion"/>
  </si>
  <si>
    <t>41</t>
    <phoneticPr fontId="6" type="noConversion"/>
  </si>
  <si>
    <t>414</t>
    <phoneticPr fontId="6" type="noConversion"/>
  </si>
  <si>
    <t>05</t>
    <phoneticPr fontId="6" type="noConversion"/>
  </si>
  <si>
    <t>51</t>
    <phoneticPr fontId="6" type="noConversion"/>
  </si>
  <si>
    <t>512</t>
    <phoneticPr fontId="6" type="noConversion"/>
  </si>
  <si>
    <t>08</t>
    <phoneticPr fontId="6" type="noConversion"/>
  </si>
  <si>
    <t>81</t>
    <phoneticPr fontId="6" type="noConversion"/>
  </si>
  <si>
    <t>811</t>
    <phoneticPr fontId="6" type="noConversion"/>
  </si>
  <si>
    <t>812</t>
    <phoneticPr fontId="6" type="noConversion"/>
  </si>
  <si>
    <t>09</t>
    <phoneticPr fontId="6" type="noConversion"/>
  </si>
  <si>
    <t>91</t>
    <phoneticPr fontId="6" type="noConversion"/>
  </si>
  <si>
    <t>913</t>
    <phoneticPr fontId="6" type="noConversion"/>
  </si>
  <si>
    <t>912</t>
    <phoneticPr fontId="6" type="noConversion"/>
  </si>
  <si>
    <t>기타보조금수입</t>
    <phoneticPr fontId="6" type="noConversion"/>
  </si>
  <si>
    <t>전년도이월금(후원)</t>
    <phoneticPr fontId="6" type="noConversion"/>
  </si>
  <si>
    <t>기타예금이자수입</t>
    <phoneticPr fontId="6" type="noConversion"/>
  </si>
  <si>
    <t>중계기설치비 등</t>
    <phoneticPr fontId="6" type="noConversion"/>
  </si>
  <si>
    <t>증감(B-A)</t>
    <phoneticPr fontId="6" type="noConversion"/>
  </si>
  <si>
    <t>금액</t>
    <phoneticPr fontId="6" type="noConversion"/>
  </si>
  <si>
    <t>비율(%)</t>
    <phoneticPr fontId="6" type="noConversion"/>
  </si>
  <si>
    <t>급여</t>
    <phoneticPr fontId="6" type="noConversion"/>
  </si>
  <si>
    <t>일용잡금</t>
    <phoneticPr fontId="6" type="noConversion"/>
  </si>
  <si>
    <t>기관운영비</t>
    <phoneticPr fontId="6" type="noConversion"/>
  </si>
  <si>
    <t>회의비</t>
    <phoneticPr fontId="6" type="noConversion"/>
  </si>
  <si>
    <t>직책보조비</t>
    <phoneticPr fontId="6" type="noConversion"/>
  </si>
  <si>
    <t>공공요금</t>
    <phoneticPr fontId="6" type="noConversion"/>
  </si>
  <si>
    <t>제세공과금</t>
    <phoneticPr fontId="6" type="noConversion"/>
  </si>
  <si>
    <t>시설비</t>
    <phoneticPr fontId="6" type="noConversion"/>
  </si>
  <si>
    <t>자산취득비</t>
    <phoneticPr fontId="6" type="noConversion"/>
  </si>
  <si>
    <t>출판홍보비</t>
    <phoneticPr fontId="6" type="noConversion"/>
  </si>
  <si>
    <t>행사비</t>
    <phoneticPr fontId="6" type="noConversion"/>
  </si>
  <si>
    <t>핸인핸</t>
    <phoneticPr fontId="6" type="noConversion"/>
  </si>
  <si>
    <t>예림원</t>
    <phoneticPr fontId="6" type="noConversion"/>
  </si>
  <si>
    <t>인천예림학교</t>
    <phoneticPr fontId="6" type="noConversion"/>
  </si>
  <si>
    <t>예림일터</t>
    <phoneticPr fontId="6" type="noConversion"/>
  </si>
  <si>
    <t>잡지출</t>
    <phoneticPr fontId="6" type="noConversion"/>
  </si>
  <si>
    <t>예비비</t>
    <phoneticPr fontId="6" type="noConversion"/>
  </si>
  <si>
    <t>01</t>
    <phoneticPr fontId="6" type="noConversion"/>
  </si>
  <si>
    <t>11</t>
    <phoneticPr fontId="6" type="noConversion"/>
  </si>
  <si>
    <t>111</t>
    <phoneticPr fontId="6" type="noConversion"/>
  </si>
  <si>
    <t>113</t>
    <phoneticPr fontId="6" type="noConversion"/>
  </si>
  <si>
    <t>115</t>
    <phoneticPr fontId="6" type="noConversion"/>
  </si>
  <si>
    <t>116</t>
    <phoneticPr fontId="6" type="noConversion"/>
  </si>
  <si>
    <t>12</t>
    <phoneticPr fontId="6" type="noConversion"/>
  </si>
  <si>
    <t>121</t>
    <phoneticPr fontId="6" type="noConversion"/>
  </si>
  <si>
    <t>123</t>
    <phoneticPr fontId="6" type="noConversion"/>
  </si>
  <si>
    <t>122</t>
    <phoneticPr fontId="6" type="noConversion"/>
  </si>
  <si>
    <t>13</t>
    <phoneticPr fontId="6" type="noConversion"/>
  </si>
  <si>
    <t>131</t>
    <phoneticPr fontId="6" type="noConversion"/>
  </si>
  <si>
    <t>132</t>
    <phoneticPr fontId="6" type="noConversion"/>
  </si>
  <si>
    <t>133</t>
    <phoneticPr fontId="6" type="noConversion"/>
  </si>
  <si>
    <t>134</t>
    <phoneticPr fontId="6" type="noConversion"/>
  </si>
  <si>
    <t>02</t>
    <phoneticPr fontId="6" type="noConversion"/>
  </si>
  <si>
    <t>21</t>
    <phoneticPr fontId="6" type="noConversion"/>
  </si>
  <si>
    <t>211</t>
    <phoneticPr fontId="6" type="noConversion"/>
  </si>
  <si>
    <t>212</t>
    <phoneticPr fontId="6" type="noConversion"/>
  </si>
  <si>
    <t>03</t>
    <phoneticPr fontId="6" type="noConversion"/>
  </si>
  <si>
    <t>31</t>
    <phoneticPr fontId="6" type="noConversion"/>
  </si>
  <si>
    <t>311</t>
    <phoneticPr fontId="6" type="noConversion"/>
  </si>
  <si>
    <t>312</t>
    <phoneticPr fontId="6" type="noConversion"/>
  </si>
  <si>
    <t>313</t>
    <phoneticPr fontId="6" type="noConversion"/>
  </si>
  <si>
    <t>04</t>
    <phoneticPr fontId="6" type="noConversion"/>
  </si>
  <si>
    <t>411</t>
    <phoneticPr fontId="6" type="noConversion"/>
  </si>
  <si>
    <t>42</t>
    <phoneticPr fontId="6" type="noConversion"/>
  </si>
  <si>
    <t>421</t>
    <phoneticPr fontId="6" type="noConversion"/>
  </si>
  <si>
    <t>422</t>
    <phoneticPr fontId="6" type="noConversion"/>
  </si>
  <si>
    <t>423</t>
    <phoneticPr fontId="6" type="noConversion"/>
  </si>
  <si>
    <t>424</t>
    <phoneticPr fontId="6" type="noConversion"/>
  </si>
  <si>
    <t>07</t>
    <phoneticPr fontId="6" type="noConversion"/>
  </si>
  <si>
    <t>71</t>
    <phoneticPr fontId="6" type="noConversion"/>
  </si>
  <si>
    <t>711</t>
    <phoneticPr fontId="6" type="noConversion"/>
  </si>
  <si>
    <t>퇴직금및퇴직적립금</t>
    <phoneticPr fontId="6" type="noConversion"/>
  </si>
  <si>
    <t>사회보험부담금</t>
    <phoneticPr fontId="6" type="noConversion"/>
  </si>
  <si>
    <t>수용비및수수료</t>
    <phoneticPr fontId="6" type="noConversion"/>
  </si>
  <si>
    <t>후원개발관리비</t>
    <phoneticPr fontId="6" type="noConversion"/>
  </si>
  <si>
    <t>예림공동생활가정</t>
    <phoneticPr fontId="6" type="noConversion"/>
  </si>
  <si>
    <t>전화요금</t>
    <phoneticPr fontId="6" type="noConversion"/>
  </si>
  <si>
    <t>금융결제원</t>
    <phoneticPr fontId="6" type="noConversion"/>
  </si>
  <si>
    <t>등록면허세</t>
    <phoneticPr fontId="6" type="noConversion"/>
  </si>
  <si>
    <t>예림원</t>
    <phoneticPr fontId="6" type="noConversion"/>
  </si>
  <si>
    <t>예림학교</t>
    <phoneticPr fontId="6" type="noConversion"/>
  </si>
  <si>
    <t>예림일터</t>
    <phoneticPr fontId="6" type="noConversion"/>
  </si>
  <si>
    <t>412</t>
    <phoneticPr fontId="6" type="noConversion"/>
  </si>
  <si>
    <t>재정보험가입</t>
    <phoneticPr fontId="6" type="noConversion"/>
  </si>
  <si>
    <t>인천예림일터</t>
    <phoneticPr fontId="6" type="noConversion"/>
  </si>
  <si>
    <t>425</t>
    <phoneticPr fontId="6" type="noConversion"/>
  </si>
  <si>
    <t>전년도이월금</t>
    <phoneticPr fontId="6" type="noConversion"/>
  </si>
  <si>
    <t>전년도이월금(후)</t>
    <phoneticPr fontId="6" type="noConversion"/>
  </si>
  <si>
    <t>112</t>
  </si>
  <si>
    <t>제수당</t>
    <phoneticPr fontId="6" type="noConversion"/>
  </si>
  <si>
    <t>137</t>
  </si>
  <si>
    <t xml:space="preserve"> </t>
    <phoneticPr fontId="6" type="noConversion"/>
  </si>
  <si>
    <t>기타운영비</t>
    <phoneticPr fontId="6" type="noConversion"/>
  </si>
  <si>
    <t>보조금수입</t>
    <phoneticPr fontId="6" type="noConversion"/>
  </si>
  <si>
    <t>후원금수입</t>
  </si>
  <si>
    <t>후원금수입</t>
    <phoneticPr fontId="6" type="noConversion"/>
  </si>
  <si>
    <t>이월금</t>
  </si>
  <si>
    <t>이월금</t>
    <phoneticPr fontId="6" type="noConversion"/>
  </si>
  <si>
    <t>잡수입</t>
  </si>
  <si>
    <t>잡수입</t>
    <phoneticPr fontId="6" type="noConversion"/>
  </si>
  <si>
    <t>사무비</t>
    <phoneticPr fontId="6" type="noConversion"/>
  </si>
  <si>
    <t>인건비</t>
    <phoneticPr fontId="6" type="noConversion"/>
  </si>
  <si>
    <t>업무추진비</t>
    <phoneticPr fontId="6" type="noConversion"/>
  </si>
  <si>
    <t>운영비</t>
    <phoneticPr fontId="6" type="noConversion"/>
  </si>
  <si>
    <t>재산조성비</t>
    <phoneticPr fontId="6" type="noConversion"/>
  </si>
  <si>
    <t>시설비</t>
    <phoneticPr fontId="6" type="noConversion"/>
  </si>
  <si>
    <t>사업비</t>
    <phoneticPr fontId="6" type="noConversion"/>
  </si>
  <si>
    <t>일반사업비</t>
    <phoneticPr fontId="6" type="noConversion"/>
  </si>
  <si>
    <t>전출금</t>
    <phoneticPr fontId="6" type="noConversion"/>
  </si>
  <si>
    <t>전출금(후원금)</t>
    <phoneticPr fontId="6" type="noConversion"/>
  </si>
  <si>
    <t>잡지출</t>
    <phoneticPr fontId="6" type="noConversion"/>
  </si>
  <si>
    <t>예비비</t>
    <phoneticPr fontId="6" type="noConversion"/>
  </si>
  <si>
    <t>세입부</t>
    <phoneticPr fontId="6" type="noConversion"/>
  </si>
  <si>
    <t>세출부</t>
    <phoneticPr fontId="6" type="noConversion"/>
  </si>
  <si>
    <t>퇴직금및퇴직적립금</t>
    <phoneticPr fontId="6" type="noConversion"/>
  </si>
  <si>
    <t>인쇄비</t>
    <phoneticPr fontId="6" type="noConversion"/>
  </si>
  <si>
    <t>등기수수료</t>
    <phoneticPr fontId="6" type="noConversion"/>
  </si>
  <si>
    <t>시설개보수</t>
    <phoneticPr fontId="6" type="noConversion"/>
  </si>
  <si>
    <t>방송홍보및홍보영상물제작</t>
    <phoneticPr fontId="6" type="noConversion"/>
  </si>
  <si>
    <t>핸인핸</t>
    <phoneticPr fontId="6" type="noConversion"/>
  </si>
  <si>
    <t>기타잡지출</t>
    <phoneticPr fontId="6" type="noConversion"/>
  </si>
  <si>
    <t>511</t>
    <phoneticPr fontId="6" type="noConversion"/>
  </si>
  <si>
    <t>바자회</t>
    <phoneticPr fontId="6" type="noConversion"/>
  </si>
  <si>
    <t>바자회</t>
    <phoneticPr fontId="6" type="noConversion"/>
  </si>
  <si>
    <t>여비</t>
    <phoneticPr fontId="6" type="noConversion"/>
  </si>
  <si>
    <t>117</t>
    <phoneticPr fontId="6" type="noConversion"/>
  </si>
  <si>
    <t>기타후생경비</t>
    <phoneticPr fontId="6" type="noConversion"/>
  </si>
  <si>
    <t>복리후생비</t>
    <phoneticPr fontId="6" type="noConversion"/>
  </si>
  <si>
    <t>법인설립35주간행사</t>
    <phoneticPr fontId="6" type="noConversion"/>
  </si>
  <si>
    <t>사회복지협의회비</t>
    <phoneticPr fontId="6" type="noConversion"/>
  </si>
  <si>
    <t>예산액</t>
    <phoneticPr fontId="6" type="noConversion"/>
  </si>
  <si>
    <t>토지매입</t>
    <phoneticPr fontId="6" type="noConversion"/>
  </si>
  <si>
    <t>426</t>
    <phoneticPr fontId="6" type="noConversion"/>
  </si>
  <si>
    <t>핸인핸부평지점</t>
    <phoneticPr fontId="6" type="noConversion"/>
  </si>
  <si>
    <t xml:space="preserve">기본급              </t>
    <phoneticPr fontId="6" type="noConversion"/>
  </si>
  <si>
    <t xml:space="preserve">일용                  </t>
    <phoneticPr fontId="6" type="noConversion"/>
  </si>
  <si>
    <t xml:space="preserve">찬조,경조사          </t>
    <phoneticPr fontId="6" type="noConversion"/>
  </si>
  <si>
    <t xml:space="preserve">대표이사          </t>
    <phoneticPr fontId="6" type="noConversion"/>
  </si>
  <si>
    <t xml:space="preserve">이사회               </t>
    <phoneticPr fontId="6" type="noConversion"/>
  </si>
  <si>
    <t xml:space="preserve">법인감사            </t>
    <phoneticPr fontId="6" type="noConversion"/>
  </si>
  <si>
    <t xml:space="preserve">기획 부서장        </t>
    <phoneticPr fontId="6" type="noConversion"/>
  </si>
  <si>
    <t xml:space="preserve">교육출장           </t>
    <phoneticPr fontId="6" type="noConversion"/>
  </si>
  <si>
    <t xml:space="preserve">자문용역비      </t>
    <phoneticPr fontId="6" type="noConversion"/>
  </si>
  <si>
    <t xml:space="preserve">사무용품          </t>
    <phoneticPr fontId="6" type="noConversion"/>
  </si>
  <si>
    <t xml:space="preserve">우편요금             </t>
    <phoneticPr fontId="6" type="noConversion"/>
  </si>
  <si>
    <t xml:space="preserve">협회비(중앙)        </t>
    <phoneticPr fontId="6" type="noConversion"/>
  </si>
  <si>
    <t xml:space="preserve">협회비(인천)        </t>
    <phoneticPr fontId="6" type="noConversion"/>
  </si>
  <si>
    <t xml:space="preserve">강의료                 </t>
    <phoneticPr fontId="6" type="noConversion"/>
  </si>
  <si>
    <t xml:space="preserve">교육참가비          </t>
    <phoneticPr fontId="6" type="noConversion"/>
  </si>
  <si>
    <t xml:space="preserve">선진지견학        </t>
    <phoneticPr fontId="6" type="noConversion"/>
  </si>
  <si>
    <t xml:space="preserve">임직원워크샵       </t>
    <phoneticPr fontId="6" type="noConversion"/>
  </si>
  <si>
    <t xml:space="preserve">운영수당              </t>
    <phoneticPr fontId="6" type="noConversion"/>
  </si>
  <si>
    <t xml:space="preserve">감사수당              </t>
    <phoneticPr fontId="6" type="noConversion"/>
  </si>
  <si>
    <t xml:space="preserve">시무식              </t>
    <phoneticPr fontId="6" type="noConversion"/>
  </si>
  <si>
    <t xml:space="preserve">직원연수          </t>
    <phoneticPr fontId="6" type="noConversion"/>
  </si>
  <si>
    <t xml:space="preserve">장애인의날        </t>
    <phoneticPr fontId="6" type="noConversion"/>
  </si>
  <si>
    <t xml:space="preserve">법인체육대회       </t>
    <phoneticPr fontId="6" type="noConversion"/>
  </si>
  <si>
    <t xml:space="preserve">법인직원송년회   </t>
    <phoneticPr fontId="6" type="noConversion"/>
  </si>
  <si>
    <t xml:space="preserve">후원개발관리        </t>
    <phoneticPr fontId="6" type="noConversion"/>
  </si>
  <si>
    <t xml:space="preserve">고용장려금 </t>
    <phoneticPr fontId="6" type="noConversion"/>
  </si>
  <si>
    <t xml:space="preserve">결연후원금    </t>
    <phoneticPr fontId="6" type="noConversion"/>
  </si>
  <si>
    <t xml:space="preserve">후원금     </t>
    <phoneticPr fontId="6" type="noConversion"/>
  </si>
  <si>
    <t>예산액(A)</t>
    <phoneticPr fontId="6" type="noConversion"/>
  </si>
  <si>
    <t>결산액(B)</t>
    <phoneticPr fontId="6" type="noConversion"/>
  </si>
  <si>
    <t>예산액(A)</t>
    <phoneticPr fontId="6" type="noConversion"/>
  </si>
  <si>
    <t>결산액(B)</t>
    <phoneticPr fontId="6" type="noConversion"/>
  </si>
  <si>
    <t>결산액</t>
    <phoneticPr fontId="6" type="noConversion"/>
  </si>
  <si>
    <t>이월금</t>
    <phoneticPr fontId="6" type="noConversion"/>
  </si>
  <si>
    <t>이월금</t>
    <phoneticPr fontId="6" type="noConversion"/>
  </si>
  <si>
    <t>전년도이월금</t>
    <phoneticPr fontId="6" type="noConversion"/>
  </si>
  <si>
    <t>전년도이월금(후원금)</t>
    <phoneticPr fontId="6" type="noConversion"/>
  </si>
  <si>
    <t>직책수당</t>
    <phoneticPr fontId="6" type="noConversion"/>
  </si>
  <si>
    <t>411</t>
    <phoneticPr fontId="6" type="noConversion"/>
  </si>
  <si>
    <t>핸인핸</t>
    <phoneticPr fontId="6" type="noConversion"/>
  </si>
  <si>
    <t>핸인핸부평</t>
    <phoneticPr fontId="6" type="noConversion"/>
  </si>
  <si>
    <t>2019년도 세입·세출 결산서</t>
    <phoneticPr fontId="6" type="noConversion"/>
  </si>
  <si>
    <t>314</t>
    <phoneticPr fontId="6" type="noConversion"/>
  </si>
  <si>
    <t>자립지원기반구축비</t>
    <phoneticPr fontId="6" type="noConversion"/>
  </si>
  <si>
    <t>자립지원기반구축사업</t>
    <phoneticPr fontId="6" type="noConversion"/>
  </si>
  <si>
    <t>315</t>
    <phoneticPr fontId="6" type="noConversion"/>
  </si>
  <si>
    <t>공동모금회사업비</t>
    <phoneticPr fontId="6" type="noConversion"/>
  </si>
  <si>
    <t>2019년도 
세입.세출 결산서</t>
    <phoneticPr fontId="6" type="noConversion"/>
  </si>
  <si>
    <t>계</t>
    <phoneticPr fontId="6" type="noConversion"/>
  </si>
  <si>
    <t>-100</t>
    <phoneticPr fontId="6" type="noConversion"/>
  </si>
  <si>
    <t>2020.  02 .   19.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</si>
</sst>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_ "/>
    <numFmt numFmtId="182" formatCode="[Red]#,##0"/>
    <numFmt numFmtId="183" formatCode="#,##0;[Red]&quot;-&quot;#,##0"/>
    <numFmt numFmtId="184" formatCode="#,##0.00;[Red]&quot;-&quot;#,##0.00"/>
    <numFmt numFmtId="185" formatCode="#,###,"/>
    <numFmt numFmtId="186" formatCode="#,##0_);[Red]\(#,##0\)"/>
    <numFmt numFmtId="187" formatCode="#,###"/>
  </numFmts>
  <fonts count="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10"/>
      <name val="굴림체"/>
      <family val="3"/>
      <charset val="129"/>
    </font>
    <font>
      <sz val="12"/>
      <name val="굴림체"/>
      <family val="3"/>
      <charset val="129"/>
    </font>
    <font>
      <sz val="12"/>
      <name val="굴림"/>
      <family val="3"/>
      <charset val="129"/>
    </font>
    <font>
      <sz val="18"/>
      <name val="굴림체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30"/>
      <name val="굴림"/>
      <family val="3"/>
      <charset val="129"/>
    </font>
    <font>
      <sz val="26"/>
      <name val="돋움"/>
      <family val="3"/>
      <charset val="129"/>
    </font>
    <font>
      <sz val="24"/>
      <name val="돋움"/>
      <family val="3"/>
      <charset val="129"/>
    </font>
    <font>
      <sz val="22"/>
      <name val="굴림"/>
      <family val="3"/>
      <charset val="129"/>
    </font>
    <font>
      <sz val="28"/>
      <name val="굴림"/>
      <family val="3"/>
      <charset val="129"/>
    </font>
    <font>
      <sz val="8"/>
      <color indexed="8"/>
      <name val="굴림체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41" fontId="5" fillId="0" borderId="0" applyFont="0" applyFill="0" applyBorder="0" applyAlignment="0" applyProtection="0"/>
    <xf numFmtId="0" fontId="11" fillId="0" borderId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76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15" fillId="0" borderId="0"/>
    <xf numFmtId="0" fontId="11" fillId="0" borderId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2" fontId="5" fillId="0" borderId="0"/>
    <xf numFmtId="0" fontId="11" fillId="0" borderId="0"/>
    <xf numFmtId="10" fontId="11" fillId="0" borderId="0" applyFont="0" applyFill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/>
    <xf numFmtId="0" fontId="5" fillId="0" borderId="0"/>
    <xf numFmtId="0" fontId="31" fillId="0" borderId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276">
    <xf numFmtId="0" fontId="0" fillId="0" borderId="0" xfId="0"/>
    <xf numFmtId="0" fontId="7" fillId="0" borderId="0" xfId="0" applyFont="1" applyAlignment="1">
      <alignment vertical="center"/>
    </xf>
    <xf numFmtId="41" fontId="7" fillId="0" borderId="0" xfId="6" applyFont="1"/>
    <xf numFmtId="0" fontId="7" fillId="0" borderId="0" xfId="0" applyFont="1"/>
    <xf numFmtId="41" fontId="8" fillId="0" borderId="0" xfId="6" applyFont="1"/>
    <xf numFmtId="41" fontId="7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41" fontId="10" fillId="0" borderId="0" xfId="6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41" fontId="19" fillId="0" borderId="0" xfId="6" applyFont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41" fontId="20" fillId="0" borderId="0" xfId="6" applyFont="1" applyAlignment="1">
      <alignment horizontal="center"/>
    </xf>
    <xf numFmtId="0" fontId="20" fillId="0" borderId="0" xfId="0" applyFont="1"/>
    <xf numFmtId="0" fontId="8" fillId="4" borderId="0" xfId="0" applyFont="1" applyFill="1"/>
    <xf numFmtId="41" fontId="22" fillId="0" borderId="0" xfId="6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right" vertical="center"/>
    </xf>
    <xf numFmtId="0" fontId="7" fillId="5" borderId="0" xfId="0" applyFont="1" applyFill="1"/>
    <xf numFmtId="0" fontId="7" fillId="6" borderId="0" xfId="0" applyFont="1" applyFill="1"/>
    <xf numFmtId="0" fontId="18" fillId="5" borderId="0" xfId="0" applyFont="1" applyFill="1"/>
    <xf numFmtId="0" fontId="7" fillId="0" borderId="0" xfId="0" applyFont="1" applyFill="1"/>
    <xf numFmtId="0" fontId="18" fillId="0" borderId="0" xfId="0" applyFont="1" applyFill="1"/>
    <xf numFmtId="41" fontId="30" fillId="0" borderId="0" xfId="6" applyFont="1" applyAlignment="1">
      <alignment horizontal="right"/>
    </xf>
    <xf numFmtId="0" fontId="30" fillId="0" borderId="0" xfId="0" applyFont="1" applyAlignment="1">
      <alignment horizontal="right"/>
    </xf>
    <xf numFmtId="186" fontId="9" fillId="0" borderId="0" xfId="0" applyNumberFormat="1" applyFont="1"/>
    <xf numFmtId="49" fontId="8" fillId="6" borderId="10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/>
    <xf numFmtId="49" fontId="8" fillId="4" borderId="5" xfId="0" applyNumberFormat="1" applyFont="1" applyFill="1" applyBorder="1" applyAlignment="1">
      <alignment vertical="center"/>
    </xf>
    <xf numFmtId="0" fontId="7" fillId="0" borderId="0" xfId="0" applyFont="1" applyFill="1"/>
    <xf numFmtId="49" fontId="8" fillId="4" borderId="10" xfId="6" applyNumberFormat="1" applyFont="1" applyFill="1" applyBorder="1" applyAlignment="1">
      <alignment vertical="center"/>
    </xf>
    <xf numFmtId="49" fontId="8" fillId="6" borderId="13" xfId="0" applyNumberFormat="1" applyFont="1" applyFill="1" applyBorder="1" applyAlignment="1">
      <alignment vertical="center"/>
    </xf>
    <xf numFmtId="49" fontId="8" fillId="4" borderId="12" xfId="0" applyNumberFormat="1" applyFont="1" applyFill="1" applyBorder="1" applyAlignment="1">
      <alignment vertical="center"/>
    </xf>
    <xf numFmtId="49" fontId="8" fillId="4" borderId="13" xfId="6" applyNumberFormat="1" applyFont="1" applyFill="1" applyBorder="1" applyAlignment="1">
      <alignment vertical="center"/>
    </xf>
    <xf numFmtId="49" fontId="8" fillId="4" borderId="16" xfId="0" applyNumberFormat="1" applyFont="1" applyFill="1" applyBorder="1" applyAlignment="1">
      <alignment vertical="center"/>
    </xf>
    <xf numFmtId="49" fontId="8" fillId="6" borderId="13" xfId="6" applyNumberFormat="1" applyFont="1" applyFill="1" applyBorder="1" applyAlignment="1">
      <alignment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185" fontId="8" fillId="6" borderId="18" xfId="6" applyNumberFormat="1" applyFont="1" applyFill="1" applyBorder="1" applyAlignment="1">
      <alignment horizontal="right" vertical="center"/>
    </xf>
    <xf numFmtId="176" fontId="8" fillId="4" borderId="18" xfId="6" applyNumberFormat="1" applyFont="1" applyFill="1" applyBorder="1" applyAlignment="1">
      <alignment horizontal="right" vertical="center"/>
    </xf>
    <xf numFmtId="176" fontId="8" fillId="6" borderId="18" xfId="6" applyNumberFormat="1" applyFont="1" applyFill="1" applyBorder="1" applyAlignment="1">
      <alignment horizontal="right" vertical="center"/>
    </xf>
    <xf numFmtId="185" fontId="8" fillId="4" borderId="18" xfId="6" applyNumberFormat="1" applyFont="1" applyFill="1" applyBorder="1" applyAlignment="1">
      <alignment horizontal="right" vertical="center" shrinkToFit="1"/>
    </xf>
    <xf numFmtId="185" fontId="8" fillId="4" borderId="18" xfId="6" applyNumberFormat="1" applyFont="1" applyFill="1" applyBorder="1" applyAlignment="1">
      <alignment horizontal="right" vertical="center"/>
    </xf>
    <xf numFmtId="187" fontId="8" fillId="4" borderId="18" xfId="6" applyNumberFormat="1" applyFont="1" applyFill="1" applyBorder="1" applyAlignment="1">
      <alignment horizontal="right" vertical="center" shrinkToFit="1"/>
    </xf>
    <xf numFmtId="176" fontId="8" fillId="4" borderId="18" xfId="6" applyNumberFormat="1" applyFont="1" applyFill="1" applyBorder="1" applyAlignment="1">
      <alignment horizontal="right" vertical="center" shrinkToFit="1"/>
    </xf>
    <xf numFmtId="185" fontId="8" fillId="4" borderId="23" xfId="0" applyNumberFormat="1" applyFont="1" applyFill="1" applyBorder="1" applyAlignment="1">
      <alignment horizontal="right" vertical="center"/>
    </xf>
    <xf numFmtId="186" fontId="8" fillId="6" borderId="17" xfId="6" applyNumberFormat="1" applyFont="1" applyFill="1" applyBorder="1" applyAlignment="1">
      <alignment horizontal="right" vertical="center"/>
    </xf>
    <xf numFmtId="176" fontId="8" fillId="6" borderId="17" xfId="6" applyNumberFormat="1" applyFont="1" applyFill="1" applyBorder="1" applyAlignment="1">
      <alignment horizontal="right" vertical="center"/>
    </xf>
    <xf numFmtId="176" fontId="8" fillId="0" borderId="17" xfId="6" applyNumberFormat="1" applyFont="1" applyFill="1" applyBorder="1" applyAlignment="1">
      <alignment horizontal="right" vertical="center"/>
    </xf>
    <xf numFmtId="186" fontId="30" fillId="4" borderId="17" xfId="6" applyNumberFormat="1" applyFont="1" applyFill="1" applyBorder="1" applyAlignment="1">
      <alignment horizontal="right" vertical="center" shrinkToFit="1"/>
    </xf>
    <xf numFmtId="176" fontId="8" fillId="4" borderId="17" xfId="6" applyNumberFormat="1" applyFont="1" applyFill="1" applyBorder="1" applyAlignment="1">
      <alignment horizontal="right" vertical="center"/>
    </xf>
    <xf numFmtId="186" fontId="8" fillId="4" borderId="17" xfId="6" applyNumberFormat="1" applyFont="1" applyFill="1" applyBorder="1" applyAlignment="1">
      <alignment horizontal="right" vertical="center" shrinkToFit="1"/>
    </xf>
    <xf numFmtId="186" fontId="8" fillId="4" borderId="21" xfId="6" applyNumberFormat="1" applyFont="1" applyFill="1" applyBorder="1" applyAlignment="1">
      <alignment horizontal="right" vertical="center"/>
    </xf>
    <xf numFmtId="176" fontId="8" fillId="4" borderId="21" xfId="6" applyNumberFormat="1" applyFont="1" applyFill="1" applyBorder="1" applyAlignment="1">
      <alignment horizontal="right" vertical="center"/>
    </xf>
    <xf numFmtId="176" fontId="8" fillId="0" borderId="21" xfId="6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vertical="center" wrapText="1"/>
    </xf>
    <xf numFmtId="49" fontId="8" fillId="6" borderId="17" xfId="0" applyNumberFormat="1" applyFont="1" applyFill="1" applyBorder="1" applyAlignment="1">
      <alignment horizontal="center" vertical="center" wrapText="1"/>
    </xf>
    <xf numFmtId="49" fontId="8" fillId="6" borderId="24" xfId="0" applyNumberFormat="1" applyFont="1" applyFill="1" applyBorder="1" applyAlignment="1">
      <alignment vertical="center"/>
    </xf>
    <xf numFmtId="49" fontId="8" fillId="4" borderId="17" xfId="6" applyNumberFormat="1" applyFont="1" applyFill="1" applyBorder="1" applyAlignment="1">
      <alignment horizontal="center" vertical="center"/>
    </xf>
    <xf numFmtId="49" fontId="8" fillId="4" borderId="24" xfId="6" applyNumberFormat="1" applyFont="1" applyFill="1" applyBorder="1" applyAlignment="1">
      <alignment vertical="center"/>
    </xf>
    <xf numFmtId="49" fontId="8" fillId="4" borderId="10" xfId="6" applyNumberFormat="1" applyFont="1" applyFill="1" applyBorder="1" applyAlignment="1">
      <alignment horizontal="left" vertical="center" wrapText="1"/>
    </xf>
    <xf numFmtId="49" fontId="8" fillId="6" borderId="17" xfId="6" applyNumberFormat="1" applyFont="1" applyFill="1" applyBorder="1" applyAlignment="1">
      <alignment horizontal="center" vertical="center"/>
    </xf>
    <xf numFmtId="49" fontId="8" fillId="4" borderId="10" xfId="6" applyNumberFormat="1" applyFont="1" applyFill="1" applyBorder="1" applyAlignment="1">
      <alignment vertical="center" wrapText="1"/>
    </xf>
    <xf numFmtId="49" fontId="4" fillId="7" borderId="9" xfId="30" applyNumberFormat="1" applyBorder="1" applyAlignment="1">
      <alignment horizontal="center" vertical="center"/>
    </xf>
    <xf numFmtId="49" fontId="4" fillId="7" borderId="17" xfId="30" applyNumberFormat="1" applyBorder="1" applyAlignment="1">
      <alignment horizontal="center" vertical="center"/>
    </xf>
    <xf numFmtId="41" fontId="4" fillId="7" borderId="17" xfId="30" applyNumberFormat="1" applyBorder="1" applyAlignment="1">
      <alignment horizontal="center" vertical="center"/>
    </xf>
    <xf numFmtId="49" fontId="8" fillId="4" borderId="27" xfId="0" applyNumberFormat="1" applyFont="1" applyFill="1" applyBorder="1" applyAlignment="1">
      <alignment horizontal="center" vertical="center"/>
    </xf>
    <xf numFmtId="186" fontId="30" fillId="4" borderId="17" xfId="6" applyNumberFormat="1" applyFont="1" applyFill="1" applyBorder="1" applyAlignment="1">
      <alignment vertical="center"/>
    </xf>
    <xf numFmtId="176" fontId="30" fillId="4" borderId="17" xfId="6" applyNumberFormat="1" applyFont="1" applyFill="1" applyBorder="1" applyAlignment="1">
      <alignment vertical="center"/>
    </xf>
    <xf numFmtId="49" fontId="30" fillId="4" borderId="17" xfId="6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 wrapText="1"/>
    </xf>
    <xf numFmtId="49" fontId="30" fillId="6" borderId="17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vertical="center"/>
    </xf>
    <xf numFmtId="186" fontId="30" fillId="6" borderId="17" xfId="6" applyNumberFormat="1" applyFont="1" applyFill="1" applyBorder="1" applyAlignment="1">
      <alignment vertical="center"/>
    </xf>
    <xf numFmtId="176" fontId="30" fillId="6" borderId="17" xfId="6" applyNumberFormat="1" applyFont="1" applyFill="1" applyBorder="1" applyAlignment="1">
      <alignment vertical="center"/>
    </xf>
    <xf numFmtId="49" fontId="30" fillId="4" borderId="17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30" fillId="4" borderId="17" xfId="0" applyNumberFormat="1" applyFont="1" applyFill="1" applyBorder="1" applyAlignment="1">
      <alignment vertical="center"/>
    </xf>
    <xf numFmtId="186" fontId="30" fillId="4" borderId="17" xfId="6" applyNumberFormat="1" applyFont="1" applyFill="1" applyBorder="1" applyAlignment="1">
      <alignment vertical="center" shrinkToFit="1"/>
    </xf>
    <xf numFmtId="49" fontId="30" fillId="4" borderId="17" xfId="6" applyNumberFormat="1" applyFont="1" applyFill="1" applyBorder="1" applyAlignment="1">
      <alignment vertical="center"/>
    </xf>
    <xf numFmtId="49" fontId="30" fillId="6" borderId="17" xfId="6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176" fontId="30" fillId="4" borderId="17" xfId="6" applyNumberFormat="1" applyFont="1" applyFill="1" applyBorder="1" applyAlignment="1">
      <alignment vertical="center" shrinkToFit="1"/>
    </xf>
    <xf numFmtId="186" fontId="30" fillId="6" borderId="17" xfId="6" applyNumberFormat="1" applyFont="1" applyFill="1" applyBorder="1" applyAlignment="1">
      <alignment vertical="center" shrinkToFit="1"/>
    </xf>
    <xf numFmtId="49" fontId="30" fillId="4" borderId="17" xfId="6" applyNumberFormat="1" applyFont="1" applyFill="1" applyBorder="1" applyAlignment="1">
      <alignment horizontal="center" vertical="center" wrapText="1"/>
    </xf>
    <xf numFmtId="49" fontId="30" fillId="4" borderId="32" xfId="6" applyNumberFormat="1" applyFont="1" applyFill="1" applyBorder="1" applyAlignment="1">
      <alignment vertical="center"/>
    </xf>
    <xf numFmtId="49" fontId="30" fillId="6" borderId="36" xfId="6" applyNumberFormat="1" applyFont="1" applyFill="1" applyBorder="1" applyAlignment="1">
      <alignment horizontal="center" vertical="center"/>
    </xf>
    <xf numFmtId="49" fontId="30" fillId="4" borderId="33" xfId="6" applyNumberFormat="1" applyFont="1" applyFill="1" applyBorder="1" applyAlignment="1">
      <alignment vertical="center"/>
    </xf>
    <xf numFmtId="49" fontId="30" fillId="6" borderId="37" xfId="6" applyNumberFormat="1" applyFont="1" applyFill="1" applyBorder="1" applyAlignment="1">
      <alignment horizontal="center" vertical="center"/>
    </xf>
    <xf numFmtId="49" fontId="30" fillId="4" borderId="34" xfId="6" applyNumberFormat="1" applyFont="1" applyFill="1" applyBorder="1" applyAlignment="1">
      <alignment vertical="center"/>
    </xf>
    <xf numFmtId="49" fontId="30" fillId="4" borderId="38" xfId="0" applyNumberFormat="1" applyFont="1" applyFill="1" applyBorder="1" applyAlignment="1">
      <alignment horizontal="center" vertical="center" wrapText="1"/>
    </xf>
    <xf numFmtId="49" fontId="30" fillId="6" borderId="38" xfId="0" applyNumberFormat="1" applyFont="1" applyFill="1" applyBorder="1" applyAlignment="1">
      <alignment vertical="center"/>
    </xf>
    <xf numFmtId="186" fontId="30" fillId="6" borderId="38" xfId="6" applyNumberFormat="1" applyFont="1" applyFill="1" applyBorder="1" applyAlignment="1">
      <alignment vertical="center"/>
    </xf>
    <xf numFmtId="176" fontId="30" fillId="6" borderId="38" xfId="6" applyNumberFormat="1" applyFont="1" applyFill="1" applyBorder="1" applyAlignment="1">
      <alignment vertical="center"/>
    </xf>
    <xf numFmtId="176" fontId="8" fillId="0" borderId="20" xfId="6" applyNumberFormat="1" applyFont="1" applyFill="1" applyBorder="1" applyAlignment="1">
      <alignment horizontal="right" vertical="center"/>
    </xf>
    <xf numFmtId="176" fontId="8" fillId="0" borderId="35" xfId="6" applyNumberFormat="1" applyFont="1" applyFill="1" applyBorder="1" applyAlignment="1">
      <alignment horizontal="right" vertical="center"/>
    </xf>
    <xf numFmtId="185" fontId="8" fillId="4" borderId="18" xfId="6" applyNumberFormat="1" applyFont="1" applyFill="1" applyBorder="1" applyAlignment="1"/>
    <xf numFmtId="176" fontId="8" fillId="4" borderId="18" xfId="6" applyNumberFormat="1" applyFont="1" applyFill="1" applyBorder="1" applyAlignment="1">
      <alignment vertical="center"/>
    </xf>
    <xf numFmtId="185" fontId="8" fillId="0" borderId="18" xfId="6" applyNumberFormat="1" applyFont="1" applyFill="1" applyBorder="1" applyAlignment="1">
      <alignment vertical="center"/>
    </xf>
    <xf numFmtId="176" fontId="8" fillId="0" borderId="18" xfId="6" applyNumberFormat="1" applyFont="1" applyFill="1" applyBorder="1" applyAlignment="1">
      <alignment vertical="center"/>
    </xf>
    <xf numFmtId="185" fontId="8" fillId="4" borderId="18" xfId="6" applyNumberFormat="1" applyFont="1" applyFill="1" applyBorder="1" applyAlignment="1">
      <alignment vertical="center"/>
    </xf>
    <xf numFmtId="186" fontId="8" fillId="4" borderId="18" xfId="6" applyNumberFormat="1" applyFont="1" applyFill="1" applyBorder="1" applyAlignment="1">
      <alignment horizontal="right" vertical="center"/>
    </xf>
    <xf numFmtId="49" fontId="30" fillId="4" borderId="20" xfId="6" applyNumberFormat="1" applyFont="1" applyFill="1" applyBorder="1" applyAlignment="1">
      <alignment horizontal="center" vertical="center"/>
    </xf>
    <xf numFmtId="49" fontId="30" fillId="6" borderId="20" xfId="6" applyNumberFormat="1" applyFont="1" applyFill="1" applyBorder="1" applyAlignment="1">
      <alignment vertical="center"/>
    </xf>
    <xf numFmtId="49" fontId="30" fillId="6" borderId="20" xfId="0" applyNumberFormat="1" applyFont="1" applyFill="1" applyBorder="1" applyAlignment="1">
      <alignment vertical="center"/>
    </xf>
    <xf numFmtId="49" fontId="30" fillId="4" borderId="20" xfId="6" applyNumberFormat="1" applyFont="1" applyFill="1" applyBorder="1" applyAlignment="1">
      <alignment vertical="center" wrapText="1"/>
    </xf>
    <xf numFmtId="49" fontId="30" fillId="4" borderId="20" xfId="6" applyNumberFormat="1" applyFont="1" applyFill="1" applyBorder="1" applyAlignment="1">
      <alignment vertical="center"/>
    </xf>
    <xf numFmtId="49" fontId="30" fillId="4" borderId="20" xfId="6" applyNumberFormat="1" applyFont="1" applyFill="1" applyBorder="1" applyAlignment="1">
      <alignment horizontal="left" vertical="center" wrapText="1"/>
    </xf>
    <xf numFmtId="49" fontId="30" fillId="4" borderId="20" xfId="0" applyNumberFormat="1" applyFont="1" applyFill="1" applyBorder="1" applyAlignment="1">
      <alignment vertical="center" wrapText="1"/>
    </xf>
    <xf numFmtId="49" fontId="30" fillId="4" borderId="20" xfId="0" applyNumberFormat="1" applyFont="1" applyFill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 wrapText="1"/>
    </xf>
    <xf numFmtId="49" fontId="30" fillId="4" borderId="40" xfId="0" applyNumberFormat="1" applyFont="1" applyFill="1" applyBorder="1" applyAlignment="1">
      <alignment vertical="center"/>
    </xf>
    <xf numFmtId="186" fontId="30" fillId="4" borderId="40" xfId="6" applyNumberFormat="1" applyFont="1" applyFill="1" applyBorder="1" applyAlignment="1">
      <alignment vertical="center"/>
    </xf>
    <xf numFmtId="176" fontId="30" fillId="4" borderId="40" xfId="6" applyNumberFormat="1" applyFont="1" applyFill="1" applyBorder="1" applyAlignment="1">
      <alignment vertical="center"/>
    </xf>
    <xf numFmtId="186" fontId="30" fillId="4" borderId="38" xfId="6" applyNumberFormat="1" applyFont="1" applyFill="1" applyBorder="1" applyAlignment="1">
      <alignment vertical="center" shrinkToFit="1"/>
    </xf>
    <xf numFmtId="176" fontId="30" fillId="4" borderId="38" xfId="6" applyNumberFormat="1" applyFont="1" applyFill="1" applyBorder="1" applyAlignment="1">
      <alignment vertical="center"/>
    </xf>
    <xf numFmtId="186" fontId="30" fillId="4" borderId="41" xfId="6" applyNumberFormat="1" applyFont="1" applyFill="1" applyBorder="1" applyAlignment="1">
      <alignment vertical="center" shrinkToFit="1"/>
    </xf>
    <xf numFmtId="176" fontId="30" fillId="4" borderId="41" xfId="6" applyNumberFormat="1" applyFont="1" applyFill="1" applyBorder="1" applyAlignment="1">
      <alignment vertical="center"/>
    </xf>
    <xf numFmtId="176" fontId="8" fillId="0" borderId="36" xfId="6" applyNumberFormat="1" applyFont="1" applyFill="1" applyBorder="1" applyAlignment="1">
      <alignment horizontal="right" vertical="center"/>
    </xf>
    <xf numFmtId="186" fontId="30" fillId="4" borderId="40" xfId="6" applyNumberFormat="1" applyFont="1" applyFill="1" applyBorder="1" applyAlignment="1">
      <alignment vertical="center" shrinkToFit="1"/>
    </xf>
    <xf numFmtId="176" fontId="8" fillId="0" borderId="37" xfId="6" applyNumberFormat="1" applyFont="1" applyFill="1" applyBorder="1" applyAlignment="1">
      <alignment horizontal="right" vertical="center"/>
    </xf>
    <xf numFmtId="49" fontId="30" fillId="6" borderId="38" xfId="6" applyNumberFormat="1" applyFont="1" applyFill="1" applyBorder="1" applyAlignment="1">
      <alignment horizontal="center" vertical="center"/>
    </xf>
    <xf numFmtId="49" fontId="30" fillId="4" borderId="38" xfId="6" applyNumberFormat="1" applyFont="1" applyFill="1" applyBorder="1" applyAlignment="1">
      <alignment vertical="center"/>
    </xf>
    <xf numFmtId="49" fontId="30" fillId="6" borderId="41" xfId="6" applyNumberFormat="1" applyFont="1" applyFill="1" applyBorder="1" applyAlignment="1">
      <alignment horizontal="center" vertical="center"/>
    </xf>
    <xf numFmtId="49" fontId="30" fillId="6" borderId="40" xfId="6" applyNumberFormat="1" applyFont="1" applyFill="1" applyBorder="1" applyAlignment="1">
      <alignment horizontal="center" vertical="center"/>
    </xf>
    <xf numFmtId="49" fontId="30" fillId="4" borderId="41" xfId="6" applyNumberFormat="1" applyFont="1" applyFill="1" applyBorder="1" applyAlignment="1">
      <alignment vertical="center"/>
    </xf>
    <xf numFmtId="49" fontId="30" fillId="4" borderId="40" xfId="6" applyNumberFormat="1" applyFont="1" applyFill="1" applyBorder="1" applyAlignment="1">
      <alignment vertical="center"/>
    </xf>
    <xf numFmtId="49" fontId="30" fillId="4" borderId="35" xfId="6" applyNumberFormat="1" applyFont="1" applyFill="1" applyBorder="1" applyAlignment="1">
      <alignment vertical="center"/>
    </xf>
    <xf numFmtId="49" fontId="30" fillId="4" borderId="36" xfId="6" applyNumberFormat="1" applyFont="1" applyFill="1" applyBorder="1" applyAlignment="1">
      <alignment vertical="center"/>
    </xf>
    <xf numFmtId="49" fontId="30" fillId="4" borderId="37" xfId="6" applyNumberFormat="1" applyFont="1" applyFill="1" applyBorder="1" applyAlignment="1">
      <alignment vertical="center"/>
    </xf>
    <xf numFmtId="41" fontId="23" fillId="4" borderId="27" xfId="6" applyFont="1" applyFill="1" applyBorder="1" applyAlignment="1">
      <alignment horizontal="center" vertical="center"/>
    </xf>
    <xf numFmtId="176" fontId="23" fillId="4" borderId="17" xfId="6" applyNumberFormat="1" applyFont="1" applyFill="1" applyBorder="1" applyAlignment="1">
      <alignment horizontal="right" vertical="center"/>
    </xf>
    <xf numFmtId="41" fontId="23" fillId="4" borderId="17" xfId="6" applyFont="1" applyFill="1" applyBorder="1" applyAlignment="1">
      <alignment horizontal="center" vertical="center"/>
    </xf>
    <xf numFmtId="176" fontId="23" fillId="4" borderId="17" xfId="6" applyNumberFormat="1" applyFont="1" applyFill="1" applyBorder="1" applyAlignment="1">
      <alignment vertical="center"/>
    </xf>
    <xf numFmtId="176" fontId="23" fillId="4" borderId="28" xfId="6" applyNumberFormat="1" applyFont="1" applyFill="1" applyBorder="1" applyAlignment="1">
      <alignment vertical="center"/>
    </xf>
    <xf numFmtId="176" fontId="23" fillId="4" borderId="17" xfId="6" applyNumberFormat="1" applyFont="1" applyFill="1" applyBorder="1" applyAlignment="1">
      <alignment horizontal="center" vertical="center"/>
    </xf>
    <xf numFmtId="41" fontId="23" fillId="4" borderId="29" xfId="6" applyFont="1" applyFill="1" applyBorder="1" applyAlignment="1">
      <alignment horizontal="center" vertical="center"/>
    </xf>
    <xf numFmtId="176" fontId="23" fillId="4" borderId="21" xfId="6" applyNumberFormat="1" applyFont="1" applyFill="1" applyBorder="1" applyAlignment="1">
      <alignment horizontal="right" vertical="center"/>
    </xf>
    <xf numFmtId="41" fontId="23" fillId="4" borderId="21" xfId="6" applyFont="1" applyFill="1" applyBorder="1" applyAlignment="1">
      <alignment horizontal="center" vertical="center"/>
    </xf>
    <xf numFmtId="176" fontId="23" fillId="4" borderId="30" xfId="6" applyNumberFormat="1" applyFont="1" applyFill="1" applyBorder="1" applyAlignment="1">
      <alignment horizontal="right" vertical="center"/>
    </xf>
    <xf numFmtId="41" fontId="4" fillId="7" borderId="27" xfId="30" applyNumberFormat="1" applyBorder="1" applyAlignment="1">
      <alignment horizontal="center" vertical="center"/>
    </xf>
    <xf numFmtId="49" fontId="30" fillId="6" borderId="35" xfId="0" applyNumberFormat="1" applyFont="1" applyFill="1" applyBorder="1" applyAlignment="1">
      <alignment vertical="center" wrapText="1"/>
    </xf>
    <xf numFmtId="49" fontId="30" fillId="6" borderId="36" xfId="0" applyNumberFormat="1" applyFont="1" applyFill="1" applyBorder="1" applyAlignment="1">
      <alignment vertical="center" wrapText="1"/>
    </xf>
    <xf numFmtId="49" fontId="30" fillId="6" borderId="37" xfId="0" applyNumberFormat="1" applyFont="1" applyFill="1" applyBorder="1" applyAlignment="1">
      <alignment vertical="center" wrapText="1"/>
    </xf>
    <xf numFmtId="49" fontId="8" fillId="6" borderId="31" xfId="0" applyNumberFormat="1" applyFont="1" applyFill="1" applyBorder="1" applyAlignment="1">
      <alignment horizontal="center" vertical="center"/>
    </xf>
    <xf numFmtId="49" fontId="8" fillId="6" borderId="43" xfId="0" applyNumberFormat="1" applyFont="1" applyFill="1" applyBorder="1" applyAlignment="1">
      <alignment vertical="center"/>
    </xf>
    <xf numFmtId="49" fontId="8" fillId="6" borderId="44" xfId="0" applyNumberFormat="1" applyFont="1" applyFill="1" applyBorder="1" applyAlignment="1">
      <alignment vertical="center"/>
    </xf>
    <xf numFmtId="49" fontId="8" fillId="6" borderId="45" xfId="0" applyNumberFormat="1" applyFont="1" applyFill="1" applyBorder="1" applyAlignment="1">
      <alignment vertical="center"/>
    </xf>
    <xf numFmtId="49" fontId="8" fillId="4" borderId="31" xfId="6" applyNumberFormat="1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>
      <alignment vertical="center"/>
    </xf>
    <xf numFmtId="49" fontId="8" fillId="4" borderId="45" xfId="0" applyNumberFormat="1" applyFont="1" applyFill="1" applyBorder="1" applyAlignment="1">
      <alignment vertical="center"/>
    </xf>
    <xf numFmtId="49" fontId="8" fillId="4" borderId="44" xfId="0" applyNumberFormat="1" applyFont="1" applyFill="1" applyBorder="1" applyAlignment="1">
      <alignment vertical="center"/>
    </xf>
    <xf numFmtId="49" fontId="8" fillId="6" borderId="31" xfId="6" applyNumberFormat="1" applyFont="1" applyFill="1" applyBorder="1" applyAlignment="1">
      <alignment horizontal="center" vertical="center"/>
    </xf>
    <xf numFmtId="0" fontId="4" fillId="7" borderId="27" xfId="30" applyBorder="1" applyAlignment="1">
      <alignment horizontal="center" vertical="center"/>
    </xf>
    <xf numFmtId="0" fontId="4" fillId="7" borderId="17" xfId="30" applyBorder="1" applyAlignment="1">
      <alignment horizontal="center" vertical="center"/>
    </xf>
    <xf numFmtId="49" fontId="30" fillId="4" borderId="38" xfId="6" applyNumberFormat="1" applyFont="1" applyFill="1" applyBorder="1" applyAlignment="1">
      <alignment horizontal="center" vertical="center"/>
    </xf>
    <xf numFmtId="0" fontId="21" fillId="0" borderId="0" xfId="0" applyFont="1" applyAlignment="1"/>
    <xf numFmtId="49" fontId="29" fillId="6" borderId="20" xfId="6" applyNumberFormat="1" applyFont="1" applyFill="1" applyBorder="1" applyAlignment="1">
      <alignment vertical="center" wrapText="1"/>
    </xf>
    <xf numFmtId="49" fontId="8" fillId="4" borderId="20" xfId="6" applyNumberFormat="1" applyFont="1" applyFill="1" applyBorder="1" applyAlignment="1">
      <alignment horizontal="left" vertical="center"/>
    </xf>
    <xf numFmtId="49" fontId="8" fillId="4" borderId="20" xfId="6" applyNumberFormat="1" applyFont="1" applyFill="1" applyBorder="1" applyAlignment="1">
      <alignment horizontal="left" vertical="center" wrapText="1"/>
    </xf>
    <xf numFmtId="41" fontId="8" fillId="4" borderId="42" xfId="0" applyNumberFormat="1" applyFont="1" applyFill="1" applyBorder="1" applyAlignment="1">
      <alignment horizontal="left" vertical="center"/>
    </xf>
    <xf numFmtId="49" fontId="30" fillId="4" borderId="41" xfId="0" applyNumberFormat="1" applyFont="1" applyFill="1" applyBorder="1" applyAlignment="1">
      <alignment horizontal="center" vertical="center" wrapText="1"/>
    </xf>
    <xf numFmtId="49" fontId="30" fillId="6" borderId="41" xfId="0" applyNumberFormat="1" applyFont="1" applyFill="1" applyBorder="1" applyAlignment="1">
      <alignment vertical="center"/>
    </xf>
    <xf numFmtId="186" fontId="30" fillId="6" borderId="41" xfId="6" applyNumberFormat="1" applyFont="1" applyFill="1" applyBorder="1" applyAlignment="1">
      <alignment vertical="center"/>
    </xf>
    <xf numFmtId="176" fontId="30" fillId="6" borderId="41" xfId="6" applyNumberFormat="1" applyFont="1" applyFill="1" applyBorder="1" applyAlignment="1">
      <alignment vertical="center"/>
    </xf>
    <xf numFmtId="49" fontId="30" fillId="4" borderId="35" xfId="6" applyNumberFormat="1" applyFont="1" applyFill="1" applyBorder="1" applyAlignment="1">
      <alignment horizontal="center" vertical="center"/>
    </xf>
    <xf numFmtId="185" fontId="8" fillId="4" borderId="39" xfId="6" applyNumberFormat="1" applyFont="1" applyFill="1" applyBorder="1" applyAlignment="1"/>
    <xf numFmtId="49" fontId="30" fillId="6" borderId="20" xfId="6" applyNumberFormat="1" applyFont="1" applyFill="1" applyBorder="1" applyAlignment="1">
      <alignment vertical="center" wrapText="1"/>
    </xf>
    <xf numFmtId="49" fontId="30" fillId="4" borderId="17" xfId="6" applyNumberFormat="1" applyFont="1" applyFill="1" applyBorder="1" applyAlignment="1">
      <alignment vertical="center"/>
    </xf>
    <xf numFmtId="49" fontId="8" fillId="6" borderId="0" xfId="0" applyNumberFormat="1" applyFont="1" applyFill="1" applyBorder="1" applyAlignment="1">
      <alignment vertical="center"/>
    </xf>
    <xf numFmtId="49" fontId="8" fillId="6" borderId="0" xfId="6" applyNumberFormat="1" applyFont="1" applyFill="1" applyBorder="1" applyAlignment="1">
      <alignment vertical="center"/>
    </xf>
    <xf numFmtId="49" fontId="8" fillId="6" borderId="38" xfId="0" applyNumberFormat="1" applyFont="1" applyFill="1" applyBorder="1" applyAlignment="1">
      <alignment vertical="center"/>
    </xf>
    <xf numFmtId="49" fontId="8" fillId="6" borderId="40" xfId="0" applyNumberFormat="1" applyFont="1" applyFill="1" applyBorder="1" applyAlignment="1">
      <alignment vertical="center"/>
    </xf>
    <xf numFmtId="49" fontId="8" fillId="6" borderId="38" xfId="0" applyNumberFormat="1" applyFont="1" applyFill="1" applyBorder="1" applyAlignment="1">
      <alignment horizontal="center" vertical="center" wrapText="1"/>
    </xf>
    <xf numFmtId="49" fontId="8" fillId="6" borderId="40" xfId="0" applyNumberFormat="1" applyFont="1" applyFill="1" applyBorder="1" applyAlignment="1">
      <alignment horizontal="center" vertical="center" wrapText="1"/>
    </xf>
    <xf numFmtId="186" fontId="8" fillId="6" borderId="38" xfId="6" applyNumberFormat="1" applyFont="1" applyFill="1" applyBorder="1" applyAlignment="1">
      <alignment horizontal="right" vertical="center"/>
    </xf>
    <xf numFmtId="176" fontId="8" fillId="6" borderId="38" xfId="6" applyNumberFormat="1" applyFont="1" applyFill="1" applyBorder="1" applyAlignment="1">
      <alignment horizontal="right" vertical="center"/>
    </xf>
    <xf numFmtId="176" fontId="8" fillId="0" borderId="38" xfId="6" applyNumberFormat="1" applyFont="1" applyFill="1" applyBorder="1" applyAlignment="1">
      <alignment horizontal="right" vertical="center"/>
    </xf>
    <xf numFmtId="186" fontId="8" fillId="6" borderId="40" xfId="6" applyNumberFormat="1" applyFont="1" applyFill="1" applyBorder="1" applyAlignment="1">
      <alignment horizontal="right" vertical="center"/>
    </xf>
    <xf numFmtId="176" fontId="8" fillId="6" borderId="40" xfId="6" applyNumberFormat="1" applyFont="1" applyFill="1" applyBorder="1" applyAlignment="1">
      <alignment horizontal="right" vertical="center"/>
    </xf>
    <xf numFmtId="176" fontId="8" fillId="0" borderId="40" xfId="6" applyNumberFormat="1" applyFont="1" applyFill="1" applyBorder="1" applyAlignment="1">
      <alignment horizontal="right" vertical="center"/>
    </xf>
    <xf numFmtId="49" fontId="30" fillId="6" borderId="17" xfId="0" applyNumberFormat="1" applyFont="1" applyFill="1" applyBorder="1" applyAlignment="1">
      <alignment horizontal="center" vertical="center"/>
    </xf>
    <xf numFmtId="49" fontId="30" fillId="4" borderId="17" xfId="6" applyNumberFormat="1" applyFont="1" applyFill="1" applyBorder="1" applyAlignment="1">
      <alignment vertical="center"/>
    </xf>
    <xf numFmtId="49" fontId="30" fillId="4" borderId="17" xfId="6" applyNumberFormat="1" applyFont="1" applyFill="1" applyBorder="1" applyAlignment="1">
      <alignment horizontal="center" vertical="center"/>
    </xf>
    <xf numFmtId="41" fontId="30" fillId="4" borderId="38" xfId="6" applyNumberFormat="1" applyFont="1" applyFill="1" applyBorder="1" applyAlignment="1">
      <alignment vertical="center" shrinkToFit="1"/>
    </xf>
    <xf numFmtId="49" fontId="30" fillId="4" borderId="37" xfId="6" applyNumberFormat="1" applyFont="1" applyFill="1" applyBorder="1" applyAlignment="1">
      <alignment vertical="center" wrapText="1"/>
    </xf>
    <xf numFmtId="186" fontId="8" fillId="4" borderId="47" xfId="6" applyNumberFormat="1" applyFont="1" applyFill="1" applyBorder="1" applyAlignment="1">
      <alignment horizontal="right" vertical="center"/>
    </xf>
    <xf numFmtId="49" fontId="8" fillId="4" borderId="4" xfId="0" applyNumberFormat="1" applyFont="1" applyFill="1" applyBorder="1" applyAlignment="1">
      <alignment vertical="center"/>
    </xf>
    <xf numFmtId="49" fontId="30" fillId="6" borderId="46" xfId="0" applyNumberFormat="1" applyFont="1" applyFill="1" applyBorder="1" applyAlignment="1">
      <alignment vertical="center" wrapText="1"/>
    </xf>
    <xf numFmtId="49" fontId="30" fillId="6" borderId="48" xfId="6" applyNumberFormat="1" applyFont="1" applyFill="1" applyBorder="1" applyAlignment="1">
      <alignment horizontal="center" vertical="center"/>
    </xf>
    <xf numFmtId="49" fontId="30" fillId="4" borderId="49" xfId="6" applyNumberFormat="1" applyFont="1" applyFill="1" applyBorder="1" applyAlignment="1">
      <alignment vertical="center"/>
    </xf>
    <xf numFmtId="186" fontId="30" fillId="4" borderId="48" xfId="6" applyNumberFormat="1" applyFont="1" applyFill="1" applyBorder="1" applyAlignment="1">
      <alignment vertical="center" shrinkToFit="1"/>
    </xf>
    <xf numFmtId="176" fontId="30" fillId="4" borderId="48" xfId="6" applyNumberFormat="1" applyFont="1" applyFill="1" applyBorder="1" applyAlignment="1">
      <alignment vertical="center"/>
    </xf>
    <xf numFmtId="176" fontId="8" fillId="0" borderId="46" xfId="6" applyNumberFormat="1" applyFont="1" applyFill="1" applyBorder="1" applyAlignment="1">
      <alignment horizontal="right" vertical="center"/>
    </xf>
    <xf numFmtId="49" fontId="30" fillId="4" borderId="42" xfId="6" applyNumberFormat="1" applyFont="1" applyFill="1" applyBorder="1" applyAlignment="1">
      <alignment vertical="center" wrapText="1"/>
    </xf>
    <xf numFmtId="186" fontId="8" fillId="4" borderId="23" xfId="6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vertical="center"/>
    </xf>
    <xf numFmtId="41" fontId="1" fillId="7" borderId="17" xfId="3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1" fontId="4" fillId="7" borderId="0" xfId="30" applyNumberFormat="1" applyBorder="1" applyAlignment="1">
      <alignment horizontal="center" vertical="center"/>
    </xf>
    <xf numFmtId="49" fontId="30" fillId="6" borderId="32" xfId="6" applyNumberFormat="1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>
      <alignment horizontal="center" vertical="center"/>
    </xf>
    <xf numFmtId="176" fontId="30" fillId="4" borderId="38" xfId="6" applyNumberFormat="1" applyFont="1" applyFill="1" applyBorder="1" applyAlignment="1">
      <alignment vertical="center" shrinkToFit="1"/>
    </xf>
    <xf numFmtId="41" fontId="4" fillId="7" borderId="17" xfId="30" applyNumberFormat="1" applyBorder="1" applyAlignment="1">
      <alignment horizontal="center" vertical="center"/>
    </xf>
    <xf numFmtId="49" fontId="30" fillId="4" borderId="17" xfId="6" applyNumberFormat="1" applyFont="1" applyFill="1" applyBorder="1" applyAlignment="1">
      <alignment vertical="center"/>
    </xf>
    <xf numFmtId="41" fontId="4" fillId="7" borderId="19" xfId="30" applyNumberFormat="1" applyBorder="1" applyAlignment="1">
      <alignment vertical="center"/>
    </xf>
    <xf numFmtId="41" fontId="4" fillId="7" borderId="26" xfId="30" applyNumberFormat="1" applyBorder="1" applyAlignment="1">
      <alignment vertical="center"/>
    </xf>
    <xf numFmtId="41" fontId="1" fillId="7" borderId="28" xfId="30" applyNumberFormat="1" applyFont="1" applyBorder="1" applyAlignment="1">
      <alignment horizontal="center" vertical="center" wrapText="1"/>
    </xf>
    <xf numFmtId="41" fontId="8" fillId="4" borderId="18" xfId="6" applyFont="1" applyFill="1" applyBorder="1" applyAlignment="1">
      <alignment horizontal="right" vertical="center"/>
    </xf>
    <xf numFmtId="41" fontId="8" fillId="4" borderId="18" xfId="6" applyFont="1" applyFill="1" applyBorder="1" applyAlignment="1">
      <alignment vertical="center"/>
    </xf>
    <xf numFmtId="49" fontId="30" fillId="4" borderId="17" xfId="6" applyNumberFormat="1" applyFont="1" applyFill="1" applyBorder="1" applyAlignment="1">
      <alignment vertical="center"/>
    </xf>
    <xf numFmtId="176" fontId="30" fillId="4" borderId="35" xfId="6" applyNumberFormat="1" applyFont="1" applyFill="1" applyBorder="1" applyAlignment="1">
      <alignment vertical="center"/>
    </xf>
    <xf numFmtId="176" fontId="30" fillId="4" borderId="20" xfId="6" applyNumberFormat="1" applyFont="1" applyFill="1" applyBorder="1" applyAlignment="1">
      <alignment vertical="center"/>
    </xf>
    <xf numFmtId="49" fontId="8" fillId="0" borderId="17" xfId="6" applyNumberFormat="1" applyFont="1" applyFill="1" applyBorder="1" applyAlignment="1">
      <alignment horizontal="right" vertical="center"/>
    </xf>
    <xf numFmtId="49" fontId="8" fillId="4" borderId="31" xfId="6" applyNumberFormat="1" applyFont="1" applyFill="1" applyBorder="1" applyAlignment="1">
      <alignment vertical="center"/>
    </xf>
    <xf numFmtId="49" fontId="8" fillId="4" borderId="31" xfId="6" applyNumberFormat="1" applyFont="1" applyFill="1" applyBorder="1" applyAlignment="1">
      <alignment horizontal="right" vertical="center"/>
    </xf>
    <xf numFmtId="49" fontId="7" fillId="4" borderId="20" xfId="0" applyNumberFormat="1" applyFont="1" applyFill="1" applyBorder="1" applyAlignment="1">
      <alignment vertical="center"/>
    </xf>
    <xf numFmtId="49" fontId="30" fillId="4" borderId="31" xfId="6" applyNumberFormat="1" applyFont="1" applyFill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1" fontId="4" fillId="7" borderId="25" xfId="30" applyNumberFormat="1" applyBorder="1" applyAlignment="1">
      <alignment horizontal="center" vertical="center"/>
    </xf>
    <xf numFmtId="41" fontId="4" fillId="7" borderId="19" xfId="30" applyNumberForma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7" borderId="19" xfId="30" applyFont="1" applyBorder="1" applyAlignment="1">
      <alignment horizontal="center" vertical="center" wrapText="1"/>
    </xf>
    <xf numFmtId="0" fontId="4" fillId="7" borderId="17" xfId="30" applyBorder="1" applyAlignment="1">
      <alignment horizontal="center" vertical="center"/>
    </xf>
    <xf numFmtId="49" fontId="4" fillId="7" borderId="7" xfId="30" applyNumberFormat="1" applyBorder="1" applyAlignment="1">
      <alignment horizontal="center" vertical="center"/>
    </xf>
    <xf numFmtId="49" fontId="4" fillId="7" borderId="14" xfId="30" applyNumberFormat="1" applyBorder="1" applyAlignment="1">
      <alignment horizontal="center" vertical="center"/>
    </xf>
    <xf numFmtId="49" fontId="4" fillId="7" borderId="17" xfId="30" applyNumberFormat="1" applyBorder="1" applyAlignment="1">
      <alignment horizontal="center" vertical="center"/>
    </xf>
    <xf numFmtId="49" fontId="4" fillId="7" borderId="20" xfId="30" applyNumberFormat="1" applyBorder="1" applyAlignment="1">
      <alignment horizontal="center" vertical="center"/>
    </xf>
    <xf numFmtId="41" fontId="8" fillId="0" borderId="6" xfId="6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1" fontId="4" fillId="7" borderId="15" xfId="30" applyNumberFormat="1" applyBorder="1" applyAlignment="1">
      <alignment horizontal="center" vertical="center"/>
    </xf>
    <xf numFmtId="41" fontId="4" fillId="7" borderId="7" xfId="30" applyNumberFormat="1" applyBorder="1" applyAlignment="1">
      <alignment horizontal="center" vertical="center"/>
    </xf>
    <xf numFmtId="41" fontId="4" fillId="7" borderId="18" xfId="30" applyNumberFormat="1" applyBorder="1" applyAlignment="1">
      <alignment horizontal="center" vertical="center"/>
    </xf>
    <xf numFmtId="41" fontId="4" fillId="7" borderId="8" xfId="30" applyNumberFormat="1" applyBorder="1" applyAlignment="1">
      <alignment horizontal="center" vertical="center"/>
    </xf>
    <xf numFmtId="49" fontId="8" fillId="6" borderId="17" xfId="0" applyNumberFormat="1" applyFont="1" applyFill="1" applyBorder="1" applyAlignment="1">
      <alignment vertical="center"/>
    </xf>
    <xf numFmtId="49" fontId="8" fillId="6" borderId="20" xfId="0" applyNumberFormat="1" applyFont="1" applyFill="1" applyBorder="1" applyAlignment="1">
      <alignment vertical="center"/>
    </xf>
    <xf numFmtId="49" fontId="8" fillId="6" borderId="17" xfId="0" applyNumberFormat="1" applyFont="1" applyFill="1" applyBorder="1" applyAlignment="1">
      <alignment vertical="center" wrapText="1"/>
    </xf>
    <xf numFmtId="49" fontId="8" fillId="6" borderId="20" xfId="0" applyNumberFormat="1" applyFont="1" applyFill="1" applyBorder="1" applyAlignment="1">
      <alignment vertical="center" wrapText="1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22" xfId="0" applyNumberFormat="1" applyFont="1" applyFill="1" applyBorder="1" applyAlignment="1">
      <alignment horizontal="center" vertical="center"/>
    </xf>
    <xf numFmtId="49" fontId="8" fillId="4" borderId="17" xfId="6" applyNumberFormat="1" applyFont="1" applyFill="1" applyBorder="1" applyAlignment="1">
      <alignment vertical="center"/>
    </xf>
    <xf numFmtId="49" fontId="30" fillId="4" borderId="17" xfId="6" applyNumberFormat="1" applyFont="1" applyFill="1" applyBorder="1" applyAlignment="1">
      <alignment vertical="center"/>
    </xf>
    <xf numFmtId="49" fontId="8" fillId="4" borderId="27" xfId="0" applyNumberFormat="1" applyFont="1" applyFill="1" applyBorder="1" applyAlignment="1">
      <alignment horizontal="center" vertical="center"/>
    </xf>
    <xf numFmtId="0" fontId="4" fillId="7" borderId="25" xfId="30" applyBorder="1" applyAlignment="1">
      <alignment horizontal="center" vertical="center"/>
    </xf>
    <xf numFmtId="0" fontId="4" fillId="7" borderId="19" xfId="30" applyBorder="1" applyAlignment="1">
      <alignment horizontal="center" vertical="center"/>
    </xf>
    <xf numFmtId="41" fontId="4" fillId="7" borderId="26" xfId="30" applyNumberFormat="1" applyBorder="1" applyAlignment="1">
      <alignment horizontal="center" vertical="center"/>
    </xf>
    <xf numFmtId="41" fontId="4" fillId="7" borderId="17" xfId="30" applyNumberFormat="1" applyBorder="1" applyAlignment="1">
      <alignment horizontal="center" vertical="center"/>
    </xf>
    <xf numFmtId="41" fontId="4" fillId="7" borderId="28" xfId="30" applyNumberFormat="1" applyBorder="1" applyAlignment="1">
      <alignment horizontal="center" vertical="center"/>
    </xf>
    <xf numFmtId="49" fontId="30" fillId="4" borderId="17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center"/>
    </xf>
    <xf numFmtId="49" fontId="30" fillId="6" borderId="17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 wrapText="1"/>
    </xf>
    <xf numFmtId="49" fontId="30" fillId="4" borderId="17" xfId="6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30" fillId="6" borderId="20" xfId="6" applyNumberFormat="1" applyFont="1" applyFill="1" applyBorder="1" applyAlignment="1">
      <alignment horizontal="left" vertical="center"/>
    </xf>
    <xf numFmtId="49" fontId="30" fillId="6" borderId="10" xfId="6" applyNumberFormat="1" applyFont="1" applyFill="1" applyBorder="1" applyAlignment="1">
      <alignment horizontal="left" vertical="center"/>
    </xf>
    <xf numFmtId="49" fontId="30" fillId="6" borderId="31" xfId="6" applyNumberFormat="1" applyFont="1" applyFill="1" applyBorder="1" applyAlignment="1">
      <alignment horizontal="left" vertical="center"/>
    </xf>
    <xf numFmtId="49" fontId="30" fillId="4" borderId="20" xfId="6" applyNumberFormat="1" applyFont="1" applyFill="1" applyBorder="1" applyAlignment="1">
      <alignment horizontal="left" vertical="center"/>
    </xf>
    <xf numFmtId="49" fontId="30" fillId="4" borderId="31" xfId="6" applyNumberFormat="1" applyFont="1" applyFill="1" applyBorder="1" applyAlignment="1">
      <alignment horizontal="left" vertical="center"/>
    </xf>
    <xf numFmtId="49" fontId="8" fillId="4" borderId="43" xfId="0" applyNumberFormat="1" applyFont="1" applyFill="1" applyBorder="1" applyAlignment="1">
      <alignment horizontal="center" vertical="center"/>
    </xf>
    <xf numFmtId="49" fontId="8" fillId="4" borderId="45" xfId="0" applyNumberFormat="1" applyFont="1" applyFill="1" applyBorder="1" applyAlignment="1">
      <alignment horizontal="center" vertical="center"/>
    </xf>
    <xf numFmtId="49" fontId="8" fillId="4" borderId="44" xfId="0" applyNumberFormat="1" applyFont="1" applyFill="1" applyBorder="1" applyAlignment="1">
      <alignment horizontal="center" vertical="center"/>
    </xf>
    <xf numFmtId="49" fontId="30" fillId="6" borderId="38" xfId="6" applyNumberFormat="1" applyFont="1" applyFill="1" applyBorder="1" applyAlignment="1">
      <alignment horizontal="center" vertical="center"/>
    </xf>
    <xf numFmtId="49" fontId="30" fillId="6" borderId="40" xfId="6" applyNumberFormat="1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31" xfId="0" applyNumberFormat="1" applyFont="1" applyFill="1" applyBorder="1" applyAlignment="1">
      <alignment horizontal="center" vertical="center"/>
    </xf>
  </cellXfs>
  <cellStyles count="43">
    <cellStyle name="20% - 강조색1" xfId="30" builtinId="30"/>
    <cellStyle name="20% - 강조색1 2" xfId="35"/>
    <cellStyle name="20% - 강조색1 3" xfId="40"/>
    <cellStyle name="AeE­ [0]_PERSONAL" xfId="10"/>
    <cellStyle name="AeE­_PERSONAL" xfId="11"/>
    <cellStyle name="ALIGNMENT" xfId="12"/>
    <cellStyle name="C￥AØ_PERSONAL" xfId="13"/>
    <cellStyle name="Comma [0]_ SG&amp;A Bridge " xfId="14"/>
    <cellStyle name="Comma_ SG&amp;A Bridge " xfId="15"/>
    <cellStyle name="Currency [0]_ SG&amp;A Bridge " xfId="16"/>
    <cellStyle name="Currency_ SG&amp;A Bridge " xfId="17"/>
    <cellStyle name="Grey" xfId="18"/>
    <cellStyle name="Header1" xfId="19"/>
    <cellStyle name="Header2" xfId="20"/>
    <cellStyle name="Input [yellow]" xfId="21"/>
    <cellStyle name="Normal - Style1" xfId="22"/>
    <cellStyle name="Normal_ SG&amp;A Bridge " xfId="23"/>
    <cellStyle name="Percent [2]" xfId="24"/>
    <cellStyle name="똿뗦먛귟 [0.00]_PRODUCT DETAIL Q1" xfId="1"/>
    <cellStyle name="똿뗦먛귟_PRODUCT DETAIL Q1" xfId="2"/>
    <cellStyle name="믅됞 [0.00]_PRODUCT DETAIL Q1" xfId="3"/>
    <cellStyle name="믅됞_PRODUCT DETAIL Q1" xfId="4"/>
    <cellStyle name="뷭?_BOOKSHIP" xfId="5"/>
    <cellStyle name="쉼표 [0]" xfId="6" builtinId="6"/>
    <cellStyle name="쉼표 [0] 2" xfId="31"/>
    <cellStyle name="쉼표 [0] 2 2" xfId="26"/>
    <cellStyle name="쉼표 [0] 2 2 2" xfId="32"/>
    <cellStyle name="쉼표 [0] 2 2 2 2" xfId="37"/>
    <cellStyle name="쉼표 [0] 2 2 2 3" xfId="42"/>
    <cellStyle name="쉼표 [0] 2 2 3" xfId="34"/>
    <cellStyle name="쉼표 [0] 2 2 4" xfId="39"/>
    <cellStyle name="쉼표 [0] 2 3" xfId="36"/>
    <cellStyle name="쉼표 [0] 2 4" xfId="41"/>
    <cellStyle name="쉼표 [0] 3" xfId="33"/>
    <cellStyle name="쉼표 [0] 4" xfId="38"/>
    <cellStyle name="스타일 1" xfId="7"/>
    <cellStyle name="콤마 [0]_1" xfId="8"/>
    <cellStyle name="콤마_1" xfId="9"/>
    <cellStyle name="표준" xfId="0" builtinId="0"/>
    <cellStyle name="표준 2" xfId="25"/>
    <cellStyle name="표준 2 2" xfId="27"/>
    <cellStyle name="표준 3" xfId="28"/>
    <cellStyle name="표준 4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SheetLayoutView="100" workbookViewId="0">
      <selection activeCell="A10" sqref="A10:I10"/>
    </sheetView>
  </sheetViews>
  <sheetFormatPr defaultRowHeight="13.5"/>
  <cols>
    <col min="7" max="7" width="13.21875" customWidth="1"/>
    <col min="8" max="8" width="0.109375" customWidth="1"/>
  </cols>
  <sheetData>
    <row r="1" spans="1:9" ht="45.75" customHeight="1"/>
    <row r="2" spans="1:9" s="20" customFormat="1" ht="130.5" customHeight="1">
      <c r="A2" s="223" t="s">
        <v>214</v>
      </c>
      <c r="B2" s="223"/>
      <c r="C2" s="223"/>
      <c r="D2" s="223"/>
      <c r="E2" s="223"/>
      <c r="F2" s="223"/>
      <c r="G2" s="223"/>
      <c r="H2" s="223"/>
      <c r="I2" s="223"/>
    </row>
    <row r="3" spans="1:9" s="20" customFormat="1">
      <c r="A3" s="226" t="s">
        <v>19</v>
      </c>
      <c r="B3" s="227"/>
      <c r="C3" s="227"/>
      <c r="D3" s="227"/>
      <c r="E3" s="227"/>
      <c r="F3" s="227"/>
      <c r="G3" s="227"/>
      <c r="H3" s="227"/>
      <c r="I3" s="227"/>
    </row>
    <row r="4" spans="1:9" s="20" customFormat="1" ht="31.5" customHeight="1">
      <c r="A4" s="227"/>
      <c r="B4" s="227"/>
      <c r="C4" s="227"/>
      <c r="D4" s="227"/>
      <c r="E4" s="227"/>
      <c r="F4" s="227"/>
      <c r="G4" s="227"/>
      <c r="H4" s="227"/>
      <c r="I4" s="227"/>
    </row>
    <row r="5" spans="1:9" s="20" customFormat="1"/>
    <row r="6" spans="1:9" s="20" customFormat="1"/>
    <row r="7" spans="1:9" s="20" customFormat="1"/>
    <row r="8" spans="1:9" s="20" customFormat="1"/>
    <row r="9" spans="1:9" s="20" customFormat="1"/>
    <row r="10" spans="1:9" s="20" customFormat="1" ht="114.75" customHeight="1">
      <c r="A10" s="224" t="s">
        <v>217</v>
      </c>
      <c r="B10" s="224"/>
      <c r="C10" s="224"/>
      <c r="D10" s="224"/>
      <c r="E10" s="224"/>
      <c r="F10" s="224"/>
      <c r="G10" s="224"/>
      <c r="H10" s="224"/>
      <c r="I10" s="224"/>
    </row>
    <row r="11" spans="1:9" s="20" customFormat="1"/>
    <row r="12" spans="1:9" s="20" customFormat="1"/>
    <row r="13" spans="1:9" s="20" customFormat="1"/>
    <row r="14" spans="1:9" s="20" customFormat="1"/>
    <row r="15" spans="1:9" s="20" customFormat="1"/>
    <row r="16" spans="1:9" s="20" customFormat="1"/>
    <row r="17" spans="1:9" s="20" customFormat="1"/>
    <row r="18" spans="1:9" s="20" customFormat="1"/>
    <row r="19" spans="1:9" s="20" customFormat="1"/>
    <row r="20" spans="1:9" s="20" customFormat="1"/>
    <row r="21" spans="1:9" s="20" customFormat="1"/>
    <row r="22" spans="1:9" s="20" customFormat="1"/>
    <row r="23" spans="1:9" s="20" customFormat="1"/>
    <row r="24" spans="1:9" s="20" customFormat="1" ht="52.5" customHeight="1">
      <c r="A24" s="225" t="s">
        <v>20</v>
      </c>
      <c r="B24" s="225"/>
      <c r="C24" s="225"/>
      <c r="D24" s="225"/>
      <c r="E24" s="225"/>
      <c r="F24" s="225"/>
      <c r="G24" s="225"/>
      <c r="H24" s="225"/>
      <c r="I24" s="225"/>
    </row>
    <row r="25" spans="1:9" s="20" customFormat="1"/>
    <row r="26" spans="1:9" s="20" customFormat="1"/>
    <row r="27" spans="1:9" s="20" customFormat="1"/>
  </sheetData>
  <mergeCells count="4">
    <mergeCell ref="A2:I2"/>
    <mergeCell ref="A10:I10"/>
    <mergeCell ref="A24:I24"/>
    <mergeCell ref="A3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 alignWithMargins="0">
    <oddFooter>&amp;C-7-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view="pageBreakPreview" zoomScaleSheetLayoutView="100" workbookViewId="0">
      <selection activeCell="A2" sqref="A2:F2"/>
    </sheetView>
  </sheetViews>
  <sheetFormatPr defaultColWidth="13" defaultRowHeight="13.5"/>
  <cols>
    <col min="1" max="7" width="13.33203125" style="3" customWidth="1"/>
    <col min="8" max="16384" width="13" style="3"/>
  </cols>
  <sheetData>
    <row r="2" spans="1:11" ht="22.5">
      <c r="A2" s="230" t="s">
        <v>208</v>
      </c>
      <c r="B2" s="230"/>
      <c r="C2" s="230"/>
      <c r="D2" s="230"/>
      <c r="E2" s="230"/>
      <c r="F2" s="230"/>
      <c r="G2" s="203"/>
      <c r="H2" s="161"/>
      <c r="I2" s="161"/>
      <c r="J2" s="161"/>
      <c r="K2" s="161"/>
    </row>
    <row r="4" spans="1:11" s="17" customFormat="1" ht="19.5" customHeight="1">
      <c r="A4" s="17" t="s">
        <v>17</v>
      </c>
      <c r="F4" s="28" t="s">
        <v>18</v>
      </c>
      <c r="G4" s="28"/>
    </row>
    <row r="5" spans="1:11" ht="32.1" customHeight="1">
      <c r="A5" s="228" t="s">
        <v>7</v>
      </c>
      <c r="B5" s="229"/>
      <c r="C5" s="229"/>
      <c r="D5" s="210" t="s">
        <v>8</v>
      </c>
      <c r="E5" s="210"/>
      <c r="F5" s="211"/>
      <c r="G5" s="204"/>
    </row>
    <row r="6" spans="1:11" ht="32.1" customHeight="1">
      <c r="A6" s="145" t="s">
        <v>0</v>
      </c>
      <c r="B6" s="202" t="s">
        <v>163</v>
      </c>
      <c r="C6" s="202" t="s">
        <v>199</v>
      </c>
      <c r="D6" s="208" t="s">
        <v>9</v>
      </c>
      <c r="E6" s="202" t="s">
        <v>163</v>
      </c>
      <c r="F6" s="212" t="s">
        <v>199</v>
      </c>
    </row>
    <row r="7" spans="1:11" ht="30" customHeight="1">
      <c r="A7" s="135" t="s">
        <v>3</v>
      </c>
      <c r="B7" s="136">
        <f>세입부!E5</f>
        <v>244000000</v>
      </c>
      <c r="C7" s="136">
        <f>세입부!F5</f>
        <v>277259000</v>
      </c>
      <c r="D7" s="137" t="s">
        <v>4</v>
      </c>
      <c r="E7" s="138">
        <f>세출부!E6</f>
        <v>90800000</v>
      </c>
      <c r="F7" s="139">
        <f>세출부!F6</f>
        <v>73349310</v>
      </c>
      <c r="G7" s="201" t="e">
        <f>#REF!-F7</f>
        <v>#REF!</v>
      </c>
    </row>
    <row r="8" spans="1:11" ht="30" customHeight="1">
      <c r="A8" s="135" t="s">
        <v>13</v>
      </c>
      <c r="B8" s="136">
        <f>세입부!E8</f>
        <v>193600000</v>
      </c>
      <c r="C8" s="136">
        <f>세입부!F8</f>
        <v>211177404</v>
      </c>
      <c r="D8" s="137" t="s">
        <v>1</v>
      </c>
      <c r="E8" s="138">
        <f>세출부!E13</f>
        <v>30800000</v>
      </c>
      <c r="F8" s="139">
        <f>세출부!F13</f>
        <v>4953800</v>
      </c>
      <c r="G8" s="201" t="e">
        <f>#REF!-F8</f>
        <v>#REF!</v>
      </c>
    </row>
    <row r="9" spans="1:11" ht="30" customHeight="1">
      <c r="A9" s="135" t="s">
        <v>11</v>
      </c>
      <c r="B9" s="136">
        <f>세입부!E13</f>
        <v>729282000</v>
      </c>
      <c r="C9" s="136">
        <f>세입부!F13</f>
        <v>729282681</v>
      </c>
      <c r="D9" s="137" t="s">
        <v>5</v>
      </c>
      <c r="E9" s="138">
        <f>세출부!E19</f>
        <v>93600000</v>
      </c>
      <c r="F9" s="139">
        <f>세출부!F19</f>
        <v>7499817</v>
      </c>
      <c r="G9" s="201" t="e">
        <f>#REF!-F9</f>
        <v>#REF!</v>
      </c>
    </row>
    <row r="10" spans="1:11" ht="30" customHeight="1">
      <c r="A10" s="135" t="s">
        <v>12</v>
      </c>
      <c r="B10" s="136">
        <f>세입부!E17</f>
        <v>9800000</v>
      </c>
      <c r="C10" s="136">
        <f>세입부!F17</f>
        <v>22900830</v>
      </c>
      <c r="D10" s="137" t="s">
        <v>10</v>
      </c>
      <c r="E10" s="138">
        <f>세출부!E40</f>
        <v>477000000</v>
      </c>
      <c r="F10" s="139">
        <f>세출부!F40</f>
        <v>0</v>
      </c>
      <c r="G10" s="201" t="e">
        <f>#REF!-F10</f>
        <v>#REF!</v>
      </c>
    </row>
    <row r="11" spans="1:11" ht="30" customHeight="1">
      <c r="A11" s="135"/>
      <c r="B11" s="136"/>
      <c r="C11" s="136"/>
      <c r="D11" s="137" t="s">
        <v>16</v>
      </c>
      <c r="E11" s="138">
        <f>세출부!E44</f>
        <v>152000000</v>
      </c>
      <c r="F11" s="139">
        <f>세출부!F44</f>
        <v>71475000</v>
      </c>
      <c r="G11" s="201" t="e">
        <f>#REF!-F11</f>
        <v>#REF!</v>
      </c>
    </row>
    <row r="12" spans="1:11" ht="30" customHeight="1">
      <c r="A12" s="135"/>
      <c r="B12" s="138"/>
      <c r="C12" s="136"/>
      <c r="D12" s="137" t="s">
        <v>6</v>
      </c>
      <c r="E12" s="138">
        <f>세출부!E56</f>
        <v>303000000</v>
      </c>
      <c r="F12" s="139">
        <f>세출부!F56</f>
        <v>248839000</v>
      </c>
      <c r="G12" s="201" t="e">
        <f>#REF!-F12</f>
        <v>#REF!</v>
      </c>
    </row>
    <row r="13" spans="1:11" ht="30" customHeight="1">
      <c r="A13" s="135"/>
      <c r="B13" s="138"/>
      <c r="C13" s="136"/>
      <c r="D13" s="137" t="s">
        <v>2</v>
      </c>
      <c r="E13" s="138">
        <f>세출부!E68</f>
        <v>19509000</v>
      </c>
      <c r="F13" s="139">
        <f>세출부!F68</f>
        <v>1000000</v>
      </c>
      <c r="G13" s="201" t="e">
        <f>#REF!-F13</f>
        <v>#REF!</v>
      </c>
    </row>
    <row r="14" spans="1:11" ht="30" customHeight="1">
      <c r="A14" s="135"/>
      <c r="B14" s="138"/>
      <c r="C14" s="136"/>
      <c r="D14" s="137" t="s">
        <v>14</v>
      </c>
      <c r="E14" s="138">
        <f>세출부!E71</f>
        <v>9973000</v>
      </c>
      <c r="F14" s="139">
        <v>0</v>
      </c>
      <c r="G14" s="201" t="e">
        <f>#REF!-F14</f>
        <v>#REF!</v>
      </c>
    </row>
    <row r="15" spans="1:11" ht="30" customHeight="1">
      <c r="A15" s="135"/>
      <c r="B15" s="138"/>
      <c r="C15" s="136"/>
      <c r="D15" s="137" t="s">
        <v>200</v>
      </c>
      <c r="E15" s="140">
        <v>0</v>
      </c>
      <c r="F15" s="139">
        <f>세출부!F74</f>
        <v>833502988</v>
      </c>
      <c r="G15" s="201" t="e">
        <f>#REF!-F15</f>
        <v>#REF!</v>
      </c>
    </row>
    <row r="16" spans="1:11" ht="30" customHeight="1">
      <c r="A16" s="141" t="s">
        <v>15</v>
      </c>
      <c r="B16" s="142">
        <f>SUM(B7:B15)</f>
        <v>1176682000</v>
      </c>
      <c r="C16" s="142">
        <f>SUM(C7:C15)</f>
        <v>1240619915</v>
      </c>
      <c r="D16" s="143" t="s">
        <v>15</v>
      </c>
      <c r="E16" s="142">
        <f>SUM(E7:E15)</f>
        <v>1176682000</v>
      </c>
      <c r="F16" s="144">
        <f>SUM(F7:F15)</f>
        <v>1240619915</v>
      </c>
      <c r="G16" s="201" t="e">
        <f>#REF!-F16</f>
        <v>#REF!</v>
      </c>
    </row>
    <row r="18" spans="2:7">
      <c r="B18" s="2"/>
      <c r="C18" s="2"/>
    </row>
    <row r="19" spans="2:7" s="2" customFormat="1"/>
    <row r="20" spans="2:7">
      <c r="G20" s="2"/>
    </row>
    <row r="21" spans="2:7">
      <c r="D21" s="2"/>
      <c r="E21" s="2"/>
      <c r="F21" s="2"/>
      <c r="G21" s="2"/>
    </row>
    <row r="22" spans="2:7">
      <c r="D22" s="2"/>
      <c r="E22" s="2"/>
      <c r="F22" s="2"/>
      <c r="G22" s="2"/>
    </row>
    <row r="23" spans="2:7">
      <c r="D23" s="2"/>
      <c r="E23" s="2"/>
      <c r="F23" s="2"/>
      <c r="G23" s="2"/>
    </row>
    <row r="24" spans="2:7">
      <c r="D24" s="2"/>
      <c r="E24" s="2"/>
      <c r="F24" s="2"/>
      <c r="G24" s="2"/>
    </row>
    <row r="25" spans="2:7">
      <c r="D25" s="2"/>
      <c r="E25" s="2"/>
      <c r="F25" s="2"/>
      <c r="G25" s="2"/>
    </row>
    <row r="26" spans="2:7">
      <c r="D26" s="2"/>
      <c r="E26" s="2"/>
      <c r="F26" s="2"/>
      <c r="G26" s="2"/>
    </row>
    <row r="27" spans="2:7">
      <c r="D27" s="2"/>
      <c r="E27" s="2"/>
      <c r="F27" s="2"/>
      <c r="G27" s="2"/>
    </row>
    <row r="28" spans="2:7">
      <c r="D28" s="2"/>
      <c r="E28" s="2"/>
      <c r="F28" s="2"/>
      <c r="G28" s="2"/>
    </row>
    <row r="29" spans="2:7">
      <c r="D29" s="2"/>
      <c r="E29" s="2"/>
      <c r="F29" s="2"/>
      <c r="G29" s="2"/>
    </row>
    <row r="30" spans="2:7">
      <c r="D30" s="2"/>
      <c r="E30" s="2"/>
      <c r="F30" s="2"/>
      <c r="G30" s="5"/>
    </row>
  </sheetData>
  <mergeCells count="2">
    <mergeCell ref="A5:C5"/>
    <mergeCell ref="A2:F2"/>
  </mergeCells>
  <phoneticPr fontId="6" type="noConversion"/>
  <pageMargins left="0.51181102362204722" right="0.27559055118110237" top="0.98425196850393704" bottom="0.98425196850393704" header="0.51181102362204722" footer="0.51181102362204722"/>
  <pageSetup paperSize="9" orientation="portrait" r:id="rId1"/>
  <headerFooter alignWithMargins="0">
    <oddFooter>&amp;C-8-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SheetLayoutView="100" workbookViewId="0">
      <selection activeCell="I14" sqref="I14"/>
    </sheetView>
  </sheetViews>
  <sheetFormatPr defaultRowHeight="27" customHeight="1"/>
  <cols>
    <col min="1" max="1" width="3.33203125" style="3" customWidth="1"/>
    <col min="2" max="2" width="3.33203125" style="6" customWidth="1"/>
    <col min="3" max="3" width="3.33203125" style="7" customWidth="1"/>
    <col min="4" max="4" width="12.88671875" style="7" customWidth="1"/>
    <col min="5" max="5" width="10.77734375" style="8" bestFit="1" customWidth="1"/>
    <col min="6" max="6" width="10.77734375" style="6" bestFit="1" customWidth="1"/>
    <col min="7" max="7" width="10.33203125" style="4" customWidth="1"/>
    <col min="8" max="8" width="6.5546875" style="4" customWidth="1"/>
    <col min="9" max="9" width="13" style="4" customWidth="1"/>
    <col min="10" max="10" width="10.6640625" style="2" customWidth="1"/>
    <col min="11" max="11" width="19" style="3" bestFit="1" customWidth="1"/>
    <col min="12" max="16384" width="8.88671875" style="3"/>
  </cols>
  <sheetData>
    <row r="1" spans="1:11" ht="30" customHeight="1">
      <c r="A1" s="230" t="s">
        <v>208</v>
      </c>
      <c r="B1" s="230"/>
      <c r="C1" s="230"/>
      <c r="D1" s="230"/>
      <c r="E1" s="230"/>
      <c r="F1" s="230"/>
      <c r="G1" s="230"/>
      <c r="H1" s="230"/>
      <c r="I1" s="230"/>
      <c r="J1" s="230"/>
      <c r="K1" s="161"/>
    </row>
    <row r="2" spans="1:11" ht="30" customHeight="1">
      <c r="A2" s="3" t="s">
        <v>145</v>
      </c>
      <c r="B2" s="9"/>
      <c r="C2" s="10"/>
      <c r="D2" s="10"/>
      <c r="E2" s="11"/>
      <c r="F2" s="10"/>
      <c r="G2" s="11"/>
      <c r="H2" s="11"/>
      <c r="I2" s="237" t="s">
        <v>18</v>
      </c>
      <c r="J2" s="238"/>
    </row>
    <row r="3" spans="1:11" s="12" customFormat="1" ht="24.95" customHeight="1">
      <c r="A3" s="233" t="s">
        <v>21</v>
      </c>
      <c r="B3" s="233"/>
      <c r="C3" s="233"/>
      <c r="D3" s="234"/>
      <c r="E3" s="231" t="s">
        <v>195</v>
      </c>
      <c r="F3" s="231" t="s">
        <v>196</v>
      </c>
      <c r="G3" s="229" t="s">
        <v>50</v>
      </c>
      <c r="H3" s="229"/>
      <c r="I3" s="239" t="s">
        <v>22</v>
      </c>
      <c r="J3" s="240"/>
    </row>
    <row r="4" spans="1:11" s="12" customFormat="1" ht="24.95" customHeight="1">
      <c r="A4" s="68" t="s">
        <v>23</v>
      </c>
      <c r="B4" s="69" t="s">
        <v>24</v>
      </c>
      <c r="C4" s="235" t="s">
        <v>25</v>
      </c>
      <c r="D4" s="236"/>
      <c r="E4" s="232"/>
      <c r="F4" s="232"/>
      <c r="G4" s="70" t="s">
        <v>51</v>
      </c>
      <c r="H4" s="70" t="s">
        <v>52</v>
      </c>
      <c r="I4" s="241"/>
      <c r="J4" s="242"/>
    </row>
    <row r="5" spans="1:11" s="23" customFormat="1" ht="24.95" customHeight="1">
      <c r="A5" s="42" t="s">
        <v>32</v>
      </c>
      <c r="B5" s="243" t="s">
        <v>126</v>
      </c>
      <c r="C5" s="243"/>
      <c r="D5" s="244"/>
      <c r="E5" s="51">
        <f>SUM(E6)</f>
        <v>244000000</v>
      </c>
      <c r="F5" s="51">
        <f>SUM(F6)</f>
        <v>277259000</v>
      </c>
      <c r="G5" s="52">
        <f t="shared" ref="G5:G10" si="0">E5-F5</f>
        <v>-33259000</v>
      </c>
      <c r="H5" s="53">
        <f t="shared" ref="H5:H21" si="1">G5/E5*100</f>
        <v>-13.630737704918033</v>
      </c>
      <c r="I5" s="162"/>
      <c r="J5" s="43"/>
    </row>
    <row r="6" spans="1:11" s="23" customFormat="1" ht="24.95" customHeight="1">
      <c r="A6" s="150"/>
      <c r="B6" s="149" t="s">
        <v>33</v>
      </c>
      <c r="C6" s="245" t="s">
        <v>126</v>
      </c>
      <c r="D6" s="246"/>
      <c r="E6" s="51">
        <f>SUM(E7)</f>
        <v>244000000</v>
      </c>
      <c r="F6" s="51">
        <f>SUM(F7)</f>
        <v>277259000</v>
      </c>
      <c r="G6" s="52">
        <f t="shared" si="0"/>
        <v>-33259000</v>
      </c>
      <c r="H6" s="53">
        <f t="shared" si="1"/>
        <v>-13.630737704918033</v>
      </c>
      <c r="I6" s="162"/>
      <c r="J6" s="43"/>
    </row>
    <row r="7" spans="1:11" s="23" customFormat="1" ht="24.95" customHeight="1">
      <c r="A7" s="151"/>
      <c r="B7" s="30"/>
      <c r="C7" s="61" t="s">
        <v>34</v>
      </c>
      <c r="D7" s="60" t="s">
        <v>46</v>
      </c>
      <c r="E7" s="51">
        <v>244000000</v>
      </c>
      <c r="F7" s="51">
        <v>277259000</v>
      </c>
      <c r="G7" s="52">
        <f t="shared" si="0"/>
        <v>-33259000</v>
      </c>
      <c r="H7" s="99">
        <f t="shared" si="1"/>
        <v>-13.630737704918033</v>
      </c>
      <c r="I7" s="162" t="s">
        <v>192</v>
      </c>
      <c r="J7" s="44">
        <v>277259000</v>
      </c>
    </row>
    <row r="8" spans="1:11" s="23" customFormat="1" ht="24.95" customHeight="1">
      <c r="A8" s="42" t="s">
        <v>35</v>
      </c>
      <c r="B8" s="243" t="s">
        <v>128</v>
      </c>
      <c r="C8" s="243"/>
      <c r="D8" s="243"/>
      <c r="E8" s="51">
        <f>SUM(E9)</f>
        <v>193600000</v>
      </c>
      <c r="F8" s="51">
        <f>SUM(F9)</f>
        <v>211177404</v>
      </c>
      <c r="G8" s="52">
        <f t="shared" si="0"/>
        <v>-17577404</v>
      </c>
      <c r="H8" s="99">
        <f t="shared" si="1"/>
        <v>-9.0792376033057849</v>
      </c>
      <c r="I8" s="162"/>
      <c r="J8" s="43"/>
    </row>
    <row r="9" spans="1:11" s="23" customFormat="1" ht="24.95" customHeight="1">
      <c r="A9" s="150"/>
      <c r="B9" s="149" t="s">
        <v>36</v>
      </c>
      <c r="C9" s="245" t="s">
        <v>127</v>
      </c>
      <c r="D9" s="245"/>
      <c r="E9" s="51">
        <f>SUM(E10:E12)</f>
        <v>193600000</v>
      </c>
      <c r="F9" s="51">
        <f>SUM(F10:F12)</f>
        <v>211177404</v>
      </c>
      <c r="G9" s="52">
        <f t="shared" si="0"/>
        <v>-17577404</v>
      </c>
      <c r="H9" s="99">
        <f t="shared" si="1"/>
        <v>-9.0792376033057849</v>
      </c>
      <c r="I9" s="162"/>
      <c r="J9" s="43"/>
    </row>
    <row r="10" spans="1:11" s="23" customFormat="1" ht="24.95" customHeight="1">
      <c r="A10" s="152"/>
      <c r="B10" s="36"/>
      <c r="C10" s="178" t="s">
        <v>154</v>
      </c>
      <c r="D10" s="176" t="s">
        <v>26</v>
      </c>
      <c r="E10" s="180">
        <v>77200000</v>
      </c>
      <c r="F10" s="180">
        <v>96839000</v>
      </c>
      <c r="G10" s="181">
        <f t="shared" si="0"/>
        <v>-19639000</v>
      </c>
      <c r="H10" s="182">
        <f t="shared" si="1"/>
        <v>-25.439119170984455</v>
      </c>
      <c r="I10" s="162" t="s">
        <v>193</v>
      </c>
      <c r="J10" s="45">
        <v>96839000</v>
      </c>
    </row>
    <row r="11" spans="1:11" s="23" customFormat="1" ht="24.95" customHeight="1">
      <c r="A11" s="152"/>
      <c r="B11" s="174"/>
      <c r="C11" s="179"/>
      <c r="D11" s="177"/>
      <c r="E11" s="183"/>
      <c r="F11" s="183"/>
      <c r="G11" s="184"/>
      <c r="H11" s="185"/>
      <c r="I11" s="162" t="s">
        <v>155</v>
      </c>
      <c r="J11" s="45">
        <v>0</v>
      </c>
    </row>
    <row r="12" spans="1:11" s="23" customFormat="1" ht="24.95" customHeight="1">
      <c r="A12" s="151"/>
      <c r="B12" s="62"/>
      <c r="C12" s="61" t="s">
        <v>37</v>
      </c>
      <c r="D12" s="30" t="s">
        <v>27</v>
      </c>
      <c r="E12" s="51">
        <v>116400000</v>
      </c>
      <c r="F12" s="51">
        <v>114338404</v>
      </c>
      <c r="G12" s="52">
        <f t="shared" ref="G12:G21" si="2">E12-F12</f>
        <v>2061596</v>
      </c>
      <c r="H12" s="99">
        <f t="shared" si="1"/>
        <v>1.7711305841924398</v>
      </c>
      <c r="I12" s="162" t="s">
        <v>194</v>
      </c>
      <c r="J12" s="45">
        <v>114338404</v>
      </c>
    </row>
    <row r="13" spans="1:11" s="12" customFormat="1" ht="24.95" customHeight="1">
      <c r="A13" s="41" t="s">
        <v>38</v>
      </c>
      <c r="B13" s="249" t="s">
        <v>130</v>
      </c>
      <c r="C13" s="249"/>
      <c r="D13" s="249"/>
      <c r="E13" s="54">
        <f>SUM(E14)</f>
        <v>729282000</v>
      </c>
      <c r="F13" s="54">
        <f>SUM(F14)</f>
        <v>729282681</v>
      </c>
      <c r="G13" s="55">
        <f t="shared" si="2"/>
        <v>-681</v>
      </c>
      <c r="H13" s="99">
        <f t="shared" si="1"/>
        <v>-9.337951574288136E-5</v>
      </c>
      <c r="I13" s="163"/>
      <c r="J13" s="46"/>
    </row>
    <row r="14" spans="1:11" s="12" customFormat="1" ht="24.95" customHeight="1">
      <c r="A14" s="154"/>
      <c r="B14" s="153" t="s">
        <v>39</v>
      </c>
      <c r="C14" s="249" t="s">
        <v>129</v>
      </c>
      <c r="D14" s="249"/>
      <c r="E14" s="54">
        <f>SUM(E15:E16)</f>
        <v>729282000</v>
      </c>
      <c r="F14" s="54">
        <f>SUM(F15:F16)</f>
        <v>729282681</v>
      </c>
      <c r="G14" s="55">
        <f t="shared" si="2"/>
        <v>-681</v>
      </c>
      <c r="H14" s="53">
        <f t="shared" si="1"/>
        <v>-9.337951574288136E-5</v>
      </c>
      <c r="I14" s="163"/>
      <c r="J14" s="47"/>
    </row>
    <row r="15" spans="1:11" s="12" customFormat="1" ht="24.95" customHeight="1">
      <c r="A15" s="155"/>
      <c r="B15" s="38"/>
      <c r="C15" s="63" t="s">
        <v>40</v>
      </c>
      <c r="D15" s="35" t="s">
        <v>28</v>
      </c>
      <c r="E15" s="54">
        <v>520783000</v>
      </c>
      <c r="F15" s="189">
        <v>520783273</v>
      </c>
      <c r="G15" s="55">
        <f t="shared" si="2"/>
        <v>-273</v>
      </c>
      <c r="H15" s="53">
        <f t="shared" si="1"/>
        <v>-5.242106597181552E-5</v>
      </c>
      <c r="I15" s="164" t="s">
        <v>119</v>
      </c>
      <c r="J15" s="48">
        <v>520783273</v>
      </c>
    </row>
    <row r="16" spans="1:11" s="12" customFormat="1" ht="24.95" customHeight="1">
      <c r="A16" s="156"/>
      <c r="B16" s="64"/>
      <c r="C16" s="63" t="s">
        <v>41</v>
      </c>
      <c r="D16" s="65" t="s">
        <v>47</v>
      </c>
      <c r="E16" s="54">
        <v>208499000</v>
      </c>
      <c r="F16" s="189">
        <v>208499408</v>
      </c>
      <c r="G16" s="55">
        <f t="shared" si="2"/>
        <v>-408</v>
      </c>
      <c r="H16" s="53">
        <f t="shared" si="1"/>
        <v>-1.9568439177166318E-4</v>
      </c>
      <c r="I16" s="164" t="s">
        <v>120</v>
      </c>
      <c r="J16" s="48">
        <v>208499408</v>
      </c>
    </row>
    <row r="17" spans="1:10" s="13" customFormat="1" ht="24.95" customHeight="1">
      <c r="A17" s="41" t="s">
        <v>42</v>
      </c>
      <c r="B17" s="249" t="s">
        <v>132</v>
      </c>
      <c r="C17" s="249"/>
      <c r="D17" s="249"/>
      <c r="E17" s="56">
        <f>SUM(E18)</f>
        <v>9800000</v>
      </c>
      <c r="F17" s="56">
        <f>SUM(F18)</f>
        <v>22900830</v>
      </c>
      <c r="G17" s="55">
        <f t="shared" si="2"/>
        <v>-13100830</v>
      </c>
      <c r="H17" s="99">
        <f t="shared" ref="H17:H18" si="3">G17/E17*100</f>
        <v>-133.68193877551019</v>
      </c>
      <c r="I17" s="163"/>
      <c r="J17" s="46"/>
    </row>
    <row r="18" spans="1:10" s="13" customFormat="1" ht="24.95" customHeight="1">
      <c r="A18" s="154"/>
      <c r="B18" s="157" t="s">
        <v>43</v>
      </c>
      <c r="C18" s="249" t="s">
        <v>131</v>
      </c>
      <c r="D18" s="249"/>
      <c r="E18" s="56">
        <f>SUM(E19:E20)</f>
        <v>9800000</v>
      </c>
      <c r="F18" s="56">
        <f>SUM(F19:F20)</f>
        <v>22900830</v>
      </c>
      <c r="G18" s="55">
        <f t="shared" si="2"/>
        <v>-13100830</v>
      </c>
      <c r="H18" s="99">
        <f t="shared" si="3"/>
        <v>-133.68193877551019</v>
      </c>
      <c r="I18" s="163"/>
      <c r="J18" s="47"/>
    </row>
    <row r="19" spans="1:10" s="13" customFormat="1" ht="24.95" customHeight="1">
      <c r="A19" s="155"/>
      <c r="B19" s="40"/>
      <c r="C19" s="66" t="s">
        <v>45</v>
      </c>
      <c r="D19" s="67" t="s">
        <v>48</v>
      </c>
      <c r="E19" s="56">
        <v>400000</v>
      </c>
      <c r="F19" s="56">
        <v>10309716</v>
      </c>
      <c r="G19" s="52">
        <f t="shared" si="2"/>
        <v>-9909716</v>
      </c>
      <c r="H19" s="53">
        <f t="shared" ref="H19" si="4">G19/E19*100</f>
        <v>-2477.4290000000001</v>
      </c>
      <c r="I19" s="163" t="s">
        <v>29</v>
      </c>
      <c r="J19" s="44">
        <v>10309716</v>
      </c>
    </row>
    <row r="20" spans="1:10" s="31" customFormat="1" ht="24.95" customHeight="1">
      <c r="A20" s="155"/>
      <c r="B20" s="175"/>
      <c r="C20" s="66" t="s">
        <v>44</v>
      </c>
      <c r="D20" s="67" t="s">
        <v>30</v>
      </c>
      <c r="E20" s="56">
        <v>9400000</v>
      </c>
      <c r="F20" s="56">
        <v>12591114</v>
      </c>
      <c r="G20" s="55">
        <f t="shared" si="2"/>
        <v>-3191114</v>
      </c>
      <c r="H20" s="99">
        <f t="shared" ref="H20" si="5">G20/E20*100</f>
        <v>-33.948021276595746</v>
      </c>
      <c r="I20" s="164" t="s">
        <v>49</v>
      </c>
      <c r="J20" s="49">
        <v>12591114</v>
      </c>
    </row>
    <row r="21" spans="1:10" s="13" customFormat="1" ht="24.95" customHeight="1">
      <c r="A21" s="247" t="s">
        <v>31</v>
      </c>
      <c r="B21" s="247"/>
      <c r="C21" s="247"/>
      <c r="D21" s="248"/>
      <c r="E21" s="57">
        <f>SUM(E5,E8,E13,E17)</f>
        <v>1176682000</v>
      </c>
      <c r="F21" s="57">
        <f>SUM(F5,F8,F13,F17)</f>
        <v>1240619915</v>
      </c>
      <c r="G21" s="58">
        <f t="shared" si="2"/>
        <v>-63937915</v>
      </c>
      <c r="H21" s="59">
        <f t="shared" si="1"/>
        <v>-5.4337463307843583</v>
      </c>
      <c r="I21" s="165"/>
      <c r="J21" s="50"/>
    </row>
    <row r="22" spans="1:10" ht="27" customHeight="1">
      <c r="F22" s="29"/>
    </row>
  </sheetData>
  <mergeCells count="17">
    <mergeCell ref="B5:D5"/>
    <mergeCell ref="C6:D6"/>
    <mergeCell ref="B8:D8"/>
    <mergeCell ref="C9:D9"/>
    <mergeCell ref="A21:D21"/>
    <mergeCell ref="B13:D13"/>
    <mergeCell ref="C14:D14"/>
    <mergeCell ref="B17:D17"/>
    <mergeCell ref="C18:D18"/>
    <mergeCell ref="E3:E4"/>
    <mergeCell ref="A3:D3"/>
    <mergeCell ref="C4:D4"/>
    <mergeCell ref="I2:J2"/>
    <mergeCell ref="A1:J1"/>
    <mergeCell ref="I3:J4"/>
    <mergeCell ref="G3:H3"/>
    <mergeCell ref="F3:F4"/>
  </mergeCells>
  <phoneticPr fontId="6" type="noConversion"/>
  <printOptions horizontalCentered="1"/>
  <pageMargins left="0.35433070866141736" right="0.39370078740157483" top="0.98425196850393704" bottom="0.43307086614173229" header="0.51181102362204722" footer="0.15748031496062992"/>
  <pageSetup paperSize="9" scale="95" orientation="portrait" r:id="rId1"/>
  <headerFooter alignWithMargins="0">
    <oddFooter>&amp;C-9-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view="pageBreakPreview" topLeftCell="A67" zoomScaleNormal="100" zoomScaleSheetLayoutView="100" workbookViewId="0">
      <selection activeCell="A78" sqref="A78:D78"/>
    </sheetView>
  </sheetViews>
  <sheetFormatPr defaultRowHeight="24.75" customHeight="1"/>
  <cols>
    <col min="1" max="1" width="3.33203125" style="3" customWidth="1"/>
    <col min="2" max="3" width="3.33203125" style="6" customWidth="1"/>
    <col min="4" max="4" width="11.77734375" style="7" customWidth="1"/>
    <col min="5" max="5" width="11.77734375" style="8" customWidth="1"/>
    <col min="6" max="6" width="11.77734375" style="6" customWidth="1"/>
    <col min="7" max="7" width="11.109375" style="4" customWidth="1"/>
    <col min="8" max="8" width="7.88671875" style="4" customWidth="1"/>
    <col min="9" max="9" width="15.77734375" style="4" customWidth="1"/>
    <col min="10" max="10" width="10" style="3" customWidth="1"/>
    <col min="11" max="12" width="8.88671875" style="3"/>
    <col min="13" max="13" width="11.5546875" style="3" customWidth="1"/>
    <col min="14" max="16384" width="8.88671875" style="3"/>
  </cols>
  <sheetData>
    <row r="1" spans="1:14" ht="30" customHeight="1">
      <c r="A1" s="230" t="s">
        <v>208</v>
      </c>
      <c r="B1" s="230"/>
      <c r="C1" s="230"/>
      <c r="D1" s="230"/>
      <c r="E1" s="230"/>
      <c r="F1" s="230"/>
      <c r="G1" s="230"/>
      <c r="H1" s="230"/>
      <c r="I1" s="230"/>
      <c r="J1" s="230"/>
      <c r="K1" s="161"/>
    </row>
    <row r="2" spans="1:14" s="17" customFormat="1" ht="30" customHeight="1">
      <c r="A2" s="17" t="s">
        <v>146</v>
      </c>
      <c r="B2" s="14"/>
      <c r="C2" s="15"/>
      <c r="D2" s="15"/>
      <c r="E2" s="16"/>
      <c r="F2" s="15"/>
      <c r="G2" s="16"/>
      <c r="H2" s="16"/>
      <c r="I2" s="19"/>
      <c r="J2" s="27" t="s">
        <v>18</v>
      </c>
    </row>
    <row r="3" spans="1:14" s="12" customFormat="1" ht="24" customHeight="1">
      <c r="A3" s="252" t="s">
        <v>21</v>
      </c>
      <c r="B3" s="253"/>
      <c r="C3" s="253"/>
      <c r="D3" s="253"/>
      <c r="E3" s="231" t="s">
        <v>197</v>
      </c>
      <c r="F3" s="231" t="s">
        <v>198</v>
      </c>
      <c r="G3" s="229" t="s">
        <v>50</v>
      </c>
      <c r="H3" s="229"/>
      <c r="I3" s="229" t="s">
        <v>22</v>
      </c>
      <c r="J3" s="254"/>
      <c r="L3" s="258"/>
      <c r="M3" s="258"/>
      <c r="N3" s="258"/>
    </row>
    <row r="4" spans="1:14" s="12" customFormat="1" ht="24" customHeight="1">
      <c r="A4" s="158" t="s">
        <v>23</v>
      </c>
      <c r="B4" s="159" t="s">
        <v>24</v>
      </c>
      <c r="C4" s="232" t="s">
        <v>25</v>
      </c>
      <c r="D4" s="232"/>
      <c r="E4" s="232"/>
      <c r="F4" s="232"/>
      <c r="G4" s="70" t="s">
        <v>51</v>
      </c>
      <c r="H4" s="70" t="s">
        <v>52</v>
      </c>
      <c r="I4" s="255"/>
      <c r="J4" s="256"/>
      <c r="L4" s="258"/>
      <c r="M4" s="258"/>
      <c r="N4" s="258"/>
    </row>
    <row r="5" spans="1:14" s="12" customFormat="1" ht="24" customHeight="1">
      <c r="A5" s="71" t="s">
        <v>70</v>
      </c>
      <c r="B5" s="257" t="s">
        <v>133</v>
      </c>
      <c r="C5" s="257"/>
      <c r="D5" s="257"/>
      <c r="E5" s="72">
        <f>SUM(E6+E13+E19)</f>
        <v>215200000</v>
      </c>
      <c r="F5" s="72">
        <f>SUM(F6+F13+F19)</f>
        <v>85802927</v>
      </c>
      <c r="G5" s="73">
        <f>SUM(G6,G13,G19)</f>
        <v>129397073</v>
      </c>
      <c r="H5" s="99">
        <f t="shared" ref="H5:H15" si="0">IF(E5=0,100,G5/E5*100)</f>
        <v>60.128751394052045</v>
      </c>
      <c r="I5" s="107"/>
      <c r="J5" s="101"/>
      <c r="L5" s="258"/>
      <c r="M5" s="258"/>
      <c r="N5" s="258"/>
    </row>
    <row r="6" spans="1:14" s="12" customFormat="1" ht="24" customHeight="1">
      <c r="A6" s="37"/>
      <c r="B6" s="75" t="s">
        <v>71</v>
      </c>
      <c r="C6" s="257" t="s">
        <v>134</v>
      </c>
      <c r="D6" s="257"/>
      <c r="E6" s="72">
        <f>SUM(E7:E12)</f>
        <v>90800000</v>
      </c>
      <c r="F6" s="72">
        <f>SUM(F7:F12)</f>
        <v>73349310</v>
      </c>
      <c r="G6" s="73">
        <f t="shared" ref="G6:G16" si="1">E6-F6</f>
        <v>17450690</v>
      </c>
      <c r="H6" s="99">
        <f t="shared" si="0"/>
        <v>19.218821585903083</v>
      </c>
      <c r="I6" s="170"/>
      <c r="J6" s="171"/>
      <c r="L6" s="258"/>
      <c r="M6" s="258"/>
      <c r="N6" s="258"/>
    </row>
    <row r="7" spans="1:14" s="22" customFormat="1" ht="24" customHeight="1">
      <c r="A7" s="33"/>
      <c r="B7" s="260"/>
      <c r="C7" s="76" t="s">
        <v>72</v>
      </c>
      <c r="D7" s="77" t="s">
        <v>53</v>
      </c>
      <c r="E7" s="78">
        <v>26460000</v>
      </c>
      <c r="F7" s="78">
        <v>26304000</v>
      </c>
      <c r="G7" s="79">
        <f t="shared" si="1"/>
        <v>156000</v>
      </c>
      <c r="H7" s="99">
        <f t="shared" si="0"/>
        <v>0.58956916099773249</v>
      </c>
      <c r="I7" s="108" t="s">
        <v>167</v>
      </c>
      <c r="J7" s="102">
        <v>26304000</v>
      </c>
      <c r="K7" s="25"/>
      <c r="L7" s="258"/>
      <c r="M7" s="258"/>
      <c r="N7" s="258"/>
    </row>
    <row r="8" spans="1:14" s="32" customFormat="1" ht="24" customHeight="1">
      <c r="A8" s="33"/>
      <c r="B8" s="260"/>
      <c r="C8" s="76" t="s">
        <v>121</v>
      </c>
      <c r="D8" s="77" t="s">
        <v>122</v>
      </c>
      <c r="E8" s="78">
        <v>44640000</v>
      </c>
      <c r="F8" s="78">
        <f t="shared" ref="F8:F12" si="2">SUM(J8)</f>
        <v>42000000</v>
      </c>
      <c r="G8" s="79">
        <f t="shared" si="1"/>
        <v>2640000</v>
      </c>
      <c r="H8" s="99">
        <f t="shared" ref="H8" si="3">IF(E8=0,100,G8/E8*100)</f>
        <v>5.913978494623656</v>
      </c>
      <c r="I8" s="108" t="s">
        <v>204</v>
      </c>
      <c r="J8" s="102">
        <v>42000000</v>
      </c>
      <c r="K8" s="34"/>
      <c r="L8" s="258"/>
      <c r="M8" s="258"/>
      <c r="N8" s="258"/>
    </row>
    <row r="9" spans="1:14" s="22" customFormat="1" ht="24" customHeight="1">
      <c r="A9" s="33"/>
      <c r="B9" s="260"/>
      <c r="C9" s="76" t="s">
        <v>73</v>
      </c>
      <c r="D9" s="77" t="s">
        <v>54</v>
      </c>
      <c r="E9" s="78">
        <v>4800000</v>
      </c>
      <c r="F9" s="78">
        <f t="shared" si="2"/>
        <v>0</v>
      </c>
      <c r="G9" s="79">
        <f t="shared" si="1"/>
        <v>4800000</v>
      </c>
      <c r="H9" s="99">
        <f t="shared" si="0"/>
        <v>100</v>
      </c>
      <c r="I9" s="108" t="s">
        <v>168</v>
      </c>
      <c r="J9" s="102">
        <v>0</v>
      </c>
      <c r="K9" s="25"/>
      <c r="L9" s="258"/>
      <c r="M9" s="258"/>
      <c r="N9" s="258"/>
    </row>
    <row r="10" spans="1:14" s="22" customFormat="1" ht="24" customHeight="1">
      <c r="A10" s="33"/>
      <c r="B10" s="260"/>
      <c r="C10" s="76" t="s">
        <v>74</v>
      </c>
      <c r="D10" s="77" t="s">
        <v>104</v>
      </c>
      <c r="E10" s="78">
        <v>4000000</v>
      </c>
      <c r="F10" s="78">
        <v>2191920</v>
      </c>
      <c r="G10" s="79">
        <f t="shared" si="1"/>
        <v>1808080</v>
      </c>
      <c r="H10" s="99">
        <f t="shared" si="0"/>
        <v>45.201999999999998</v>
      </c>
      <c r="I10" s="108" t="s">
        <v>147</v>
      </c>
      <c r="J10" s="102">
        <v>2191920</v>
      </c>
      <c r="K10" s="25"/>
      <c r="L10" s="258"/>
      <c r="M10" s="258"/>
      <c r="N10" s="258"/>
    </row>
    <row r="11" spans="1:14" s="32" customFormat="1" ht="24" customHeight="1">
      <c r="A11" s="33"/>
      <c r="B11" s="260"/>
      <c r="C11" s="186" t="s">
        <v>75</v>
      </c>
      <c r="D11" s="77" t="s">
        <v>105</v>
      </c>
      <c r="E11" s="78">
        <v>5900000</v>
      </c>
      <c r="F11" s="78">
        <v>2853390</v>
      </c>
      <c r="G11" s="79">
        <f t="shared" si="1"/>
        <v>3046610</v>
      </c>
      <c r="H11" s="99">
        <f t="shared" ref="H11" si="4">IF(E11=0,100,G11/E11*100)</f>
        <v>51.637457627118643</v>
      </c>
      <c r="I11" s="108" t="s">
        <v>105</v>
      </c>
      <c r="J11" s="102">
        <v>2853390</v>
      </c>
      <c r="K11" s="34"/>
      <c r="L11" s="258"/>
      <c r="M11" s="258"/>
      <c r="N11" s="258"/>
    </row>
    <row r="12" spans="1:14" s="22" customFormat="1" ht="24" customHeight="1">
      <c r="A12" s="33"/>
      <c r="B12" s="260"/>
      <c r="C12" s="76" t="s">
        <v>158</v>
      </c>
      <c r="D12" s="77" t="s">
        <v>159</v>
      </c>
      <c r="E12" s="78">
        <v>5000000</v>
      </c>
      <c r="F12" s="78">
        <f t="shared" si="2"/>
        <v>0</v>
      </c>
      <c r="G12" s="79">
        <f t="shared" si="1"/>
        <v>5000000</v>
      </c>
      <c r="H12" s="99">
        <f t="shared" si="0"/>
        <v>100</v>
      </c>
      <c r="I12" s="108" t="s">
        <v>160</v>
      </c>
      <c r="J12" s="102">
        <v>0</v>
      </c>
      <c r="K12" s="25"/>
      <c r="L12" s="258"/>
      <c r="M12" s="258"/>
      <c r="N12" s="258"/>
    </row>
    <row r="13" spans="1:14" s="12" customFormat="1" ht="24" customHeight="1">
      <c r="A13" s="33"/>
      <c r="B13" s="75" t="s">
        <v>76</v>
      </c>
      <c r="C13" s="257" t="s">
        <v>135</v>
      </c>
      <c r="D13" s="257"/>
      <c r="E13" s="78">
        <f>SUM(E14:E18)</f>
        <v>30800000</v>
      </c>
      <c r="F13" s="78">
        <f>SUM(F14:F18)</f>
        <v>4953800</v>
      </c>
      <c r="G13" s="79">
        <f t="shared" si="1"/>
        <v>25846200</v>
      </c>
      <c r="H13" s="99">
        <f t="shared" si="0"/>
        <v>83.916233766233759</v>
      </c>
      <c r="I13" s="108"/>
      <c r="J13" s="103"/>
      <c r="K13" s="25"/>
      <c r="L13" s="258"/>
      <c r="M13" s="258"/>
      <c r="N13" s="258"/>
    </row>
    <row r="14" spans="1:14" s="24" customFormat="1" ht="24" customHeight="1">
      <c r="A14" s="33"/>
      <c r="B14" s="260"/>
      <c r="C14" s="80" t="s">
        <v>77</v>
      </c>
      <c r="D14" s="77" t="s">
        <v>55</v>
      </c>
      <c r="E14" s="78">
        <v>7500000</v>
      </c>
      <c r="F14" s="78">
        <v>2478800</v>
      </c>
      <c r="G14" s="79">
        <f t="shared" si="1"/>
        <v>5021200</v>
      </c>
      <c r="H14" s="99">
        <f t="shared" si="0"/>
        <v>66.949333333333342</v>
      </c>
      <c r="I14" s="109" t="s">
        <v>169</v>
      </c>
      <c r="J14" s="104">
        <v>2478800</v>
      </c>
      <c r="K14" s="26"/>
      <c r="L14" s="258"/>
      <c r="M14" s="258"/>
      <c r="N14" s="258"/>
    </row>
    <row r="15" spans="1:14" s="24" customFormat="1" ht="24" customHeight="1">
      <c r="A15" s="33"/>
      <c r="B15" s="260"/>
      <c r="C15" s="81" t="s">
        <v>79</v>
      </c>
      <c r="D15" s="82" t="s">
        <v>57</v>
      </c>
      <c r="E15" s="72">
        <v>18000000</v>
      </c>
      <c r="F15" s="72">
        <v>0</v>
      </c>
      <c r="G15" s="73">
        <f t="shared" si="1"/>
        <v>18000000</v>
      </c>
      <c r="H15" s="99">
        <f t="shared" si="0"/>
        <v>100</v>
      </c>
      <c r="I15" s="110" t="s">
        <v>170</v>
      </c>
      <c r="J15" s="102">
        <v>0</v>
      </c>
      <c r="K15" s="26"/>
      <c r="L15" s="258"/>
      <c r="M15" s="258"/>
      <c r="N15" s="258"/>
    </row>
    <row r="16" spans="1:14" s="22" customFormat="1" ht="24" customHeight="1">
      <c r="A16" s="33"/>
      <c r="B16" s="260"/>
      <c r="C16" s="95" t="s">
        <v>78</v>
      </c>
      <c r="D16" s="96" t="s">
        <v>56</v>
      </c>
      <c r="E16" s="97">
        <v>5300000</v>
      </c>
      <c r="F16" s="97">
        <v>2475000</v>
      </c>
      <c r="G16" s="98">
        <f t="shared" si="1"/>
        <v>2825000</v>
      </c>
      <c r="H16" s="100">
        <f t="shared" ref="H16:H46" si="5">G16/E16*100</f>
        <v>53.301886792452834</v>
      </c>
      <c r="I16" s="172" t="s">
        <v>171</v>
      </c>
      <c r="J16" s="106">
        <v>2475000</v>
      </c>
      <c r="K16" s="25"/>
      <c r="L16" s="258"/>
      <c r="M16" s="258"/>
      <c r="N16" s="258"/>
    </row>
    <row r="17" spans="1:14" s="32" customFormat="1" ht="24" customHeight="1">
      <c r="A17" s="33"/>
      <c r="B17" s="260"/>
      <c r="C17" s="166"/>
      <c r="D17" s="167"/>
      <c r="E17" s="168"/>
      <c r="F17" s="168"/>
      <c r="G17" s="169"/>
      <c r="H17" s="123"/>
      <c r="I17" s="172" t="s">
        <v>172</v>
      </c>
      <c r="J17" s="106">
        <v>0</v>
      </c>
      <c r="K17" s="34"/>
      <c r="L17" s="258"/>
      <c r="M17" s="258"/>
      <c r="N17" s="258"/>
    </row>
    <row r="18" spans="1:14" s="12" customFormat="1" ht="24" customHeight="1">
      <c r="A18" s="33"/>
      <c r="B18" s="260"/>
      <c r="C18" s="115"/>
      <c r="D18" s="116"/>
      <c r="E18" s="117"/>
      <c r="F18" s="117"/>
      <c r="G18" s="118"/>
      <c r="H18" s="125"/>
      <c r="I18" s="110" t="s">
        <v>173</v>
      </c>
      <c r="J18" s="106">
        <v>0</v>
      </c>
      <c r="K18" s="25"/>
      <c r="L18" s="258"/>
      <c r="M18" s="258"/>
      <c r="N18" s="258"/>
    </row>
    <row r="19" spans="1:14" s="13" customFormat="1" ht="24" customHeight="1">
      <c r="A19" s="33"/>
      <c r="B19" s="75" t="s">
        <v>80</v>
      </c>
      <c r="C19" s="250" t="s">
        <v>136</v>
      </c>
      <c r="D19" s="250"/>
      <c r="E19" s="83">
        <f>SUM(E20+E21+E25+E28+E33)</f>
        <v>93600000</v>
      </c>
      <c r="F19" s="83">
        <f>F20+F21+F25+F28+F33</f>
        <v>7499817</v>
      </c>
      <c r="G19" s="73">
        <f>E19-F19</f>
        <v>86100183</v>
      </c>
      <c r="H19" s="99">
        <f t="shared" ref="H19:H20" si="6">IF(E19=0,100,G19/E19*100)</f>
        <v>91.987375</v>
      </c>
      <c r="I19" s="111"/>
      <c r="J19" s="105"/>
      <c r="L19" s="258"/>
      <c r="M19" s="258"/>
      <c r="N19" s="258"/>
    </row>
    <row r="20" spans="1:14" s="13" customFormat="1" ht="24" customHeight="1">
      <c r="A20" s="33"/>
      <c r="B20" s="146"/>
      <c r="C20" s="126" t="s">
        <v>81</v>
      </c>
      <c r="D20" s="127" t="s">
        <v>157</v>
      </c>
      <c r="E20" s="119">
        <v>3000000</v>
      </c>
      <c r="F20" s="119">
        <v>196500</v>
      </c>
      <c r="G20" s="120">
        <f>SUM(E20-F20)</f>
        <v>2803500</v>
      </c>
      <c r="H20" s="100">
        <f t="shared" si="6"/>
        <v>93.45</v>
      </c>
      <c r="I20" s="111" t="s">
        <v>174</v>
      </c>
      <c r="J20" s="102">
        <v>196500</v>
      </c>
      <c r="L20" s="258"/>
      <c r="M20" s="258"/>
      <c r="N20" s="258"/>
    </row>
    <row r="21" spans="1:14" s="13" customFormat="1" ht="24" customHeight="1">
      <c r="A21" s="33"/>
      <c r="B21" s="147"/>
      <c r="C21" s="126" t="s">
        <v>82</v>
      </c>
      <c r="D21" s="90" t="s">
        <v>106</v>
      </c>
      <c r="E21" s="119">
        <v>16500000</v>
      </c>
      <c r="F21" s="119">
        <v>101957</v>
      </c>
      <c r="G21" s="120">
        <f>E21-F21</f>
        <v>16398043</v>
      </c>
      <c r="H21" s="100">
        <f t="shared" si="5"/>
        <v>99.382078787878797</v>
      </c>
      <c r="I21" s="110" t="s">
        <v>148</v>
      </c>
      <c r="J21" s="44">
        <v>0</v>
      </c>
      <c r="L21" s="258"/>
      <c r="M21" s="258"/>
      <c r="N21" s="258"/>
    </row>
    <row r="22" spans="1:14" s="13" customFormat="1" ht="24" customHeight="1">
      <c r="A22" s="33"/>
      <c r="B22" s="147"/>
      <c r="C22" s="128"/>
      <c r="D22" s="92"/>
      <c r="E22" s="121"/>
      <c r="F22" s="121"/>
      <c r="G22" s="122"/>
      <c r="H22" s="123"/>
      <c r="I22" s="110" t="s">
        <v>175</v>
      </c>
      <c r="J22" s="44">
        <v>0</v>
      </c>
      <c r="L22" s="258"/>
      <c r="M22" s="258"/>
      <c r="N22" s="258"/>
    </row>
    <row r="23" spans="1:14" s="13" customFormat="1" ht="24" customHeight="1">
      <c r="A23" s="33"/>
      <c r="B23" s="147"/>
      <c r="C23" s="128"/>
      <c r="D23" s="92"/>
      <c r="E23" s="121"/>
      <c r="F23" s="121"/>
      <c r="G23" s="122"/>
      <c r="H23" s="123"/>
      <c r="I23" s="110" t="s">
        <v>149</v>
      </c>
      <c r="J23" s="44">
        <v>101957</v>
      </c>
      <c r="L23" s="258"/>
      <c r="M23" s="258"/>
      <c r="N23" s="258"/>
    </row>
    <row r="24" spans="1:14" s="13" customFormat="1" ht="24" customHeight="1">
      <c r="A24" s="33"/>
      <c r="B24" s="147"/>
      <c r="C24" s="129"/>
      <c r="D24" s="94"/>
      <c r="E24" s="124"/>
      <c r="F24" s="124"/>
      <c r="G24" s="118"/>
      <c r="H24" s="125"/>
      <c r="I24" s="110" t="s">
        <v>176</v>
      </c>
      <c r="J24" s="44">
        <v>0</v>
      </c>
      <c r="L24" s="258"/>
      <c r="M24" s="258"/>
      <c r="N24" s="258"/>
    </row>
    <row r="25" spans="1:14" s="13" customFormat="1" ht="24" customHeight="1">
      <c r="A25" s="33"/>
      <c r="B25" s="147"/>
      <c r="C25" s="126" t="s">
        <v>83</v>
      </c>
      <c r="D25" s="90" t="s">
        <v>58</v>
      </c>
      <c r="E25" s="119">
        <v>3400000</v>
      </c>
      <c r="F25" s="119">
        <v>1181480</v>
      </c>
      <c r="G25" s="120">
        <f>E25-F25</f>
        <v>2218520</v>
      </c>
      <c r="H25" s="100">
        <f t="shared" si="5"/>
        <v>65.250588235294117</v>
      </c>
      <c r="I25" s="110" t="s">
        <v>110</v>
      </c>
      <c r="J25" s="102">
        <v>1108210</v>
      </c>
      <c r="L25" s="258"/>
      <c r="M25" s="258"/>
      <c r="N25" s="258"/>
    </row>
    <row r="26" spans="1:14" s="13" customFormat="1" ht="24" customHeight="1">
      <c r="A26" s="33"/>
      <c r="B26" s="147"/>
      <c r="C26" s="128"/>
      <c r="D26" s="92"/>
      <c r="E26" s="121"/>
      <c r="F26" s="121"/>
      <c r="G26" s="122"/>
      <c r="H26" s="123"/>
      <c r="I26" s="110" t="s">
        <v>177</v>
      </c>
      <c r="J26" s="102">
        <v>73270</v>
      </c>
      <c r="L26" s="258"/>
      <c r="M26" s="258"/>
      <c r="N26" s="258"/>
    </row>
    <row r="27" spans="1:14" s="13" customFormat="1" ht="24" customHeight="1">
      <c r="A27" s="33"/>
      <c r="B27" s="147"/>
      <c r="C27" s="129"/>
      <c r="D27" s="94"/>
      <c r="E27" s="124"/>
      <c r="F27" s="124"/>
      <c r="G27" s="118"/>
      <c r="H27" s="125"/>
      <c r="I27" s="110" t="s">
        <v>109</v>
      </c>
      <c r="J27" s="102">
        <v>0</v>
      </c>
      <c r="L27" s="258"/>
      <c r="M27" s="258"/>
      <c r="N27" s="258"/>
    </row>
    <row r="28" spans="1:14" s="13" customFormat="1" ht="24" customHeight="1">
      <c r="A28" s="33"/>
      <c r="B28" s="147"/>
      <c r="C28" s="126" t="s">
        <v>84</v>
      </c>
      <c r="D28" s="90" t="s">
        <v>59</v>
      </c>
      <c r="E28" s="119">
        <v>9200000</v>
      </c>
      <c r="F28" s="119">
        <v>2049700</v>
      </c>
      <c r="G28" s="120">
        <f>E28-F28</f>
        <v>7150300</v>
      </c>
      <c r="H28" s="100">
        <f t="shared" si="5"/>
        <v>77.720652173913038</v>
      </c>
      <c r="I28" s="110" t="s">
        <v>178</v>
      </c>
      <c r="J28" s="106">
        <v>1100000</v>
      </c>
      <c r="L28" s="258"/>
      <c r="M28" s="258"/>
      <c r="N28" s="258"/>
    </row>
    <row r="29" spans="1:14" s="31" customFormat="1" ht="24" customHeight="1">
      <c r="A29" s="33"/>
      <c r="B29" s="147"/>
      <c r="C29" s="128"/>
      <c r="D29" s="92"/>
      <c r="E29" s="121"/>
      <c r="F29" s="121"/>
      <c r="G29" s="122"/>
      <c r="H29" s="123"/>
      <c r="I29" s="110" t="s">
        <v>179</v>
      </c>
      <c r="J29" s="106">
        <v>600000</v>
      </c>
      <c r="L29" s="258"/>
      <c r="M29" s="258"/>
      <c r="N29" s="258"/>
    </row>
    <row r="30" spans="1:14" s="31" customFormat="1" ht="24" customHeight="1">
      <c r="A30" s="33"/>
      <c r="B30" s="147"/>
      <c r="C30" s="128"/>
      <c r="D30" s="92"/>
      <c r="E30" s="121"/>
      <c r="F30" s="121"/>
      <c r="G30" s="122"/>
      <c r="H30" s="123"/>
      <c r="I30" s="110" t="s">
        <v>162</v>
      </c>
      <c r="J30" s="106">
        <v>240000</v>
      </c>
      <c r="L30" s="258"/>
      <c r="M30" s="258"/>
      <c r="N30" s="258"/>
    </row>
    <row r="31" spans="1:14" s="31" customFormat="1" ht="24" customHeight="1">
      <c r="A31" s="33"/>
      <c r="B31" s="147"/>
      <c r="C31" s="128" t="s">
        <v>124</v>
      </c>
      <c r="D31" s="92"/>
      <c r="E31" s="121"/>
      <c r="F31" s="121"/>
      <c r="G31" s="122"/>
      <c r="H31" s="123"/>
      <c r="I31" s="110" t="s">
        <v>116</v>
      </c>
      <c r="J31" s="44">
        <v>109700</v>
      </c>
      <c r="L31" s="258"/>
      <c r="M31" s="258"/>
      <c r="N31" s="258"/>
    </row>
    <row r="32" spans="1:14" s="13" customFormat="1" ht="24" customHeight="1">
      <c r="A32" s="33"/>
      <c r="B32" s="147"/>
      <c r="C32" s="129" t="s">
        <v>124</v>
      </c>
      <c r="D32" s="94"/>
      <c r="E32" s="124"/>
      <c r="F32" s="124"/>
      <c r="G32" s="118"/>
      <c r="H32" s="125"/>
      <c r="I32" s="110" t="s">
        <v>111</v>
      </c>
      <c r="J32" s="106">
        <v>0</v>
      </c>
      <c r="L32" s="258"/>
      <c r="M32" s="258"/>
      <c r="N32" s="258"/>
    </row>
    <row r="33" spans="1:14" s="31" customFormat="1" ht="24" customHeight="1">
      <c r="A33" s="33"/>
      <c r="B33" s="147"/>
      <c r="C33" s="126" t="s">
        <v>123</v>
      </c>
      <c r="D33" s="90" t="s">
        <v>125</v>
      </c>
      <c r="E33" s="119">
        <v>61500000</v>
      </c>
      <c r="F33" s="121">
        <v>3970180</v>
      </c>
      <c r="G33" s="120">
        <f>E33-F33</f>
        <v>57529820</v>
      </c>
      <c r="H33" s="100">
        <f t="shared" ref="H33" si="7">G33/E33*100</f>
        <v>93.544422764227647</v>
      </c>
      <c r="I33" s="110" t="s">
        <v>180</v>
      </c>
      <c r="J33" s="106">
        <v>0</v>
      </c>
      <c r="L33" s="258"/>
      <c r="M33" s="258"/>
      <c r="N33" s="258"/>
    </row>
    <row r="34" spans="1:14" s="31" customFormat="1" ht="24" customHeight="1">
      <c r="A34" s="33"/>
      <c r="B34" s="147"/>
      <c r="C34" s="128"/>
      <c r="D34" s="92"/>
      <c r="E34" s="121"/>
      <c r="F34" s="121"/>
      <c r="G34" s="122"/>
      <c r="H34" s="123"/>
      <c r="I34" s="111" t="s">
        <v>181</v>
      </c>
      <c r="J34" s="102">
        <v>330000</v>
      </c>
      <c r="L34" s="258"/>
      <c r="M34" s="258"/>
      <c r="N34" s="258"/>
    </row>
    <row r="35" spans="1:14" s="31" customFormat="1" ht="24" customHeight="1">
      <c r="A35" s="192"/>
      <c r="B35" s="193"/>
      <c r="C35" s="194"/>
      <c r="D35" s="195"/>
      <c r="E35" s="196"/>
      <c r="F35" s="196"/>
      <c r="G35" s="197"/>
      <c r="H35" s="198"/>
      <c r="I35" s="199" t="s">
        <v>182</v>
      </c>
      <c r="J35" s="200">
        <v>1723700</v>
      </c>
      <c r="L35" s="258"/>
      <c r="M35" s="258"/>
      <c r="N35" s="258"/>
    </row>
    <row r="36" spans="1:14" s="31" customFormat="1" ht="24" customHeight="1">
      <c r="A36" s="33"/>
      <c r="B36" s="147"/>
      <c r="C36" s="128"/>
      <c r="D36" s="92"/>
      <c r="E36" s="121"/>
      <c r="F36" s="121"/>
      <c r="G36" s="122"/>
      <c r="H36" s="123"/>
      <c r="I36" s="190" t="s">
        <v>183</v>
      </c>
      <c r="J36" s="191">
        <v>1116480</v>
      </c>
      <c r="L36" s="258"/>
      <c r="M36" s="258"/>
      <c r="N36" s="258"/>
    </row>
    <row r="37" spans="1:14" s="31" customFormat="1" ht="24" customHeight="1">
      <c r="A37" s="33"/>
      <c r="B37" s="147"/>
      <c r="C37" s="128"/>
      <c r="D37" s="92"/>
      <c r="E37" s="121"/>
      <c r="F37" s="121"/>
      <c r="G37" s="122"/>
      <c r="H37" s="123"/>
      <c r="I37" s="110" t="s">
        <v>184</v>
      </c>
      <c r="J37" s="106">
        <v>0</v>
      </c>
      <c r="L37" s="258"/>
      <c r="M37" s="258"/>
      <c r="N37" s="258"/>
    </row>
    <row r="38" spans="1:14" s="31" customFormat="1" ht="24" customHeight="1">
      <c r="A38" s="39"/>
      <c r="B38" s="148"/>
      <c r="C38" s="129" t="s">
        <v>124</v>
      </c>
      <c r="D38" s="94" t="s">
        <v>124</v>
      </c>
      <c r="E38" s="124" t="s">
        <v>124</v>
      </c>
      <c r="F38" s="124"/>
      <c r="G38" s="118"/>
      <c r="H38" s="125"/>
      <c r="I38" s="110" t="s">
        <v>185</v>
      </c>
      <c r="J38" s="106">
        <v>800000</v>
      </c>
      <c r="L38" s="258"/>
      <c r="M38" s="258"/>
      <c r="N38" s="258"/>
    </row>
    <row r="39" spans="1:14" s="18" customFormat="1" ht="24" customHeight="1">
      <c r="A39" s="71" t="s">
        <v>85</v>
      </c>
      <c r="B39" s="257" t="s">
        <v>137</v>
      </c>
      <c r="C39" s="257"/>
      <c r="D39" s="257"/>
      <c r="E39" s="72">
        <f>SUM(E40)</f>
        <v>477000000</v>
      </c>
      <c r="F39" s="72">
        <f>SUM(F40)</f>
        <v>0</v>
      </c>
      <c r="G39" s="73">
        <f>SUM(E39-F39)</f>
        <v>477000000</v>
      </c>
      <c r="H39" s="99">
        <f t="shared" ref="H39:H45" si="8">IF(E39=0,100,G39/E39*100)</f>
        <v>100</v>
      </c>
      <c r="I39" s="111"/>
      <c r="J39" s="101"/>
      <c r="L39" s="258"/>
      <c r="M39" s="258"/>
      <c r="N39" s="258"/>
    </row>
    <row r="40" spans="1:14" s="18" customFormat="1" ht="24" customHeight="1">
      <c r="A40" s="251"/>
      <c r="B40" s="76" t="s">
        <v>86</v>
      </c>
      <c r="C40" s="257" t="s">
        <v>138</v>
      </c>
      <c r="D40" s="257"/>
      <c r="E40" s="72">
        <f>SUM(E41:E42)</f>
        <v>477000000</v>
      </c>
      <c r="F40" s="72">
        <f>SUM(F41:F42)</f>
        <v>0</v>
      </c>
      <c r="G40" s="73">
        <f t="shared" ref="G40:G46" si="9">E40-F40</f>
        <v>477000000</v>
      </c>
      <c r="H40" s="99">
        <f t="shared" si="8"/>
        <v>100</v>
      </c>
      <c r="I40" s="111"/>
      <c r="J40" s="101"/>
      <c r="L40" s="258"/>
      <c r="M40" s="258"/>
      <c r="N40" s="258"/>
    </row>
    <row r="41" spans="1:14" s="18" customFormat="1" ht="24" customHeight="1">
      <c r="A41" s="251"/>
      <c r="B41" s="259"/>
      <c r="C41" s="86" t="s">
        <v>87</v>
      </c>
      <c r="D41" s="82" t="s">
        <v>60</v>
      </c>
      <c r="E41" s="72">
        <v>34000000</v>
      </c>
      <c r="F41" s="72">
        <f>SUM(J41)</f>
        <v>0</v>
      </c>
      <c r="G41" s="73">
        <f t="shared" si="9"/>
        <v>34000000</v>
      </c>
      <c r="H41" s="99">
        <f t="shared" si="8"/>
        <v>100</v>
      </c>
      <c r="I41" s="111" t="s">
        <v>150</v>
      </c>
      <c r="J41" s="102">
        <v>0</v>
      </c>
      <c r="L41" s="258"/>
      <c r="M41" s="258"/>
      <c r="N41" s="258"/>
    </row>
    <row r="42" spans="1:14" s="18" customFormat="1" ht="24" customHeight="1">
      <c r="A42" s="251"/>
      <c r="B42" s="259"/>
      <c r="C42" s="86" t="s">
        <v>88</v>
      </c>
      <c r="D42" s="82" t="s">
        <v>61</v>
      </c>
      <c r="E42" s="72">
        <v>443000000</v>
      </c>
      <c r="F42" s="72">
        <f>SUM(J42)</f>
        <v>0</v>
      </c>
      <c r="G42" s="73">
        <f t="shared" si="9"/>
        <v>443000000</v>
      </c>
      <c r="H42" s="99">
        <f t="shared" si="8"/>
        <v>100</v>
      </c>
      <c r="I42" s="111" t="s">
        <v>164</v>
      </c>
      <c r="J42" s="102">
        <v>0</v>
      </c>
      <c r="L42" s="258"/>
      <c r="M42" s="258"/>
      <c r="N42" s="258"/>
    </row>
    <row r="43" spans="1:14" s="12" customFormat="1" ht="24" customHeight="1">
      <c r="A43" s="71" t="s">
        <v>89</v>
      </c>
      <c r="B43" s="250" t="s">
        <v>139</v>
      </c>
      <c r="C43" s="250"/>
      <c r="D43" s="250"/>
      <c r="E43" s="83">
        <f>SUM(E44)</f>
        <v>152000000</v>
      </c>
      <c r="F43" s="83">
        <f>SUM(F44)</f>
        <v>71475000</v>
      </c>
      <c r="G43" s="73">
        <f t="shared" si="9"/>
        <v>80525000</v>
      </c>
      <c r="H43" s="99">
        <f t="shared" si="8"/>
        <v>52.976973684210527</v>
      </c>
      <c r="I43" s="111"/>
      <c r="J43" s="101"/>
      <c r="L43" s="258"/>
      <c r="M43" s="258"/>
      <c r="N43" s="258"/>
    </row>
    <row r="44" spans="1:14" s="12" customFormat="1" ht="24" customHeight="1">
      <c r="A44" s="251"/>
      <c r="B44" s="74" t="s">
        <v>90</v>
      </c>
      <c r="C44" s="250" t="s">
        <v>140</v>
      </c>
      <c r="D44" s="250"/>
      <c r="E44" s="83">
        <f>SUM(E45+E46+E53+E54+E55)</f>
        <v>152000000</v>
      </c>
      <c r="F44" s="83">
        <f>SUM(F45+F46+F53+F55)</f>
        <v>71475000</v>
      </c>
      <c r="G44" s="73">
        <f t="shared" si="9"/>
        <v>80525000</v>
      </c>
      <c r="H44" s="99">
        <f t="shared" si="8"/>
        <v>52.976973684210527</v>
      </c>
      <c r="I44" s="111"/>
      <c r="J44" s="101"/>
      <c r="L44" s="258"/>
      <c r="M44" s="258"/>
      <c r="N44" s="258"/>
    </row>
    <row r="45" spans="1:14" s="12" customFormat="1" ht="24" customHeight="1">
      <c r="A45" s="251"/>
      <c r="B45" s="261"/>
      <c r="C45" s="85" t="s">
        <v>91</v>
      </c>
      <c r="D45" s="84" t="s">
        <v>62</v>
      </c>
      <c r="E45" s="83">
        <v>5000000</v>
      </c>
      <c r="F45" s="83">
        <f>SUM(J45)</f>
        <v>0</v>
      </c>
      <c r="G45" s="73">
        <f t="shared" si="9"/>
        <v>5000000</v>
      </c>
      <c r="H45" s="99">
        <f t="shared" si="8"/>
        <v>100</v>
      </c>
      <c r="I45" s="111" t="s">
        <v>151</v>
      </c>
      <c r="J45" s="102">
        <v>0</v>
      </c>
      <c r="L45" s="258"/>
      <c r="M45" s="258"/>
      <c r="N45" s="258"/>
    </row>
    <row r="46" spans="1:14" s="12" customFormat="1" ht="24" customHeight="1">
      <c r="A46" s="251"/>
      <c r="B46" s="261"/>
      <c r="C46" s="126" t="s">
        <v>92</v>
      </c>
      <c r="D46" s="127" t="s">
        <v>63</v>
      </c>
      <c r="E46" s="119">
        <v>28000000</v>
      </c>
      <c r="F46" s="119">
        <v>1382000</v>
      </c>
      <c r="G46" s="120">
        <f t="shared" si="9"/>
        <v>26618000</v>
      </c>
      <c r="H46" s="100">
        <f t="shared" si="5"/>
        <v>95.064285714285717</v>
      </c>
      <c r="I46" s="112" t="s">
        <v>186</v>
      </c>
      <c r="J46" s="106">
        <v>454000</v>
      </c>
      <c r="L46" s="258"/>
      <c r="M46" s="258"/>
      <c r="N46" s="258"/>
    </row>
    <row r="47" spans="1:14" s="12" customFormat="1" ht="24" customHeight="1">
      <c r="A47" s="251"/>
      <c r="B47" s="261"/>
      <c r="C47" s="91"/>
      <c r="D47" s="130"/>
      <c r="E47" s="121"/>
      <c r="F47" s="121"/>
      <c r="G47" s="122"/>
      <c r="H47" s="123"/>
      <c r="I47" s="112" t="s">
        <v>187</v>
      </c>
      <c r="J47" s="106">
        <v>33000</v>
      </c>
      <c r="L47" s="258"/>
      <c r="M47" s="258"/>
      <c r="N47" s="258"/>
    </row>
    <row r="48" spans="1:14" s="12" customFormat="1" ht="24" customHeight="1">
      <c r="A48" s="251"/>
      <c r="B48" s="261"/>
      <c r="C48" s="91"/>
      <c r="D48" s="130"/>
      <c r="E48" s="121"/>
      <c r="F48" s="121"/>
      <c r="G48" s="122"/>
      <c r="H48" s="123"/>
      <c r="I48" s="112" t="s">
        <v>188</v>
      </c>
      <c r="J48" s="106">
        <v>240000</v>
      </c>
      <c r="L48" s="258"/>
      <c r="M48" s="258"/>
      <c r="N48" s="258"/>
    </row>
    <row r="49" spans="1:14" s="12" customFormat="1" ht="24" customHeight="1">
      <c r="A49" s="251"/>
      <c r="B49" s="261"/>
      <c r="C49" s="91"/>
      <c r="D49" s="130"/>
      <c r="E49" s="121"/>
      <c r="F49" s="121"/>
      <c r="G49" s="122"/>
      <c r="H49" s="123"/>
      <c r="I49" s="112" t="s">
        <v>189</v>
      </c>
      <c r="J49" s="106">
        <v>0</v>
      </c>
      <c r="L49" s="258"/>
      <c r="M49" s="258"/>
      <c r="N49" s="258"/>
    </row>
    <row r="50" spans="1:14" s="12" customFormat="1" ht="24" customHeight="1">
      <c r="A50" s="251"/>
      <c r="B50" s="261"/>
      <c r="C50" s="91"/>
      <c r="D50" s="130"/>
      <c r="E50" s="121"/>
      <c r="F50" s="121"/>
      <c r="G50" s="122"/>
      <c r="H50" s="123"/>
      <c r="I50" s="112" t="s">
        <v>190</v>
      </c>
      <c r="J50" s="106">
        <v>300000</v>
      </c>
      <c r="L50" s="258"/>
      <c r="M50" s="258"/>
      <c r="N50" s="258"/>
    </row>
    <row r="51" spans="1:14" s="12" customFormat="1" ht="24" customHeight="1">
      <c r="A51" s="251"/>
      <c r="B51" s="261"/>
      <c r="C51" s="91"/>
      <c r="D51" s="130"/>
      <c r="E51" s="121"/>
      <c r="F51" s="121"/>
      <c r="G51" s="122"/>
      <c r="H51" s="123"/>
      <c r="I51" s="112" t="s">
        <v>161</v>
      </c>
      <c r="J51" s="106">
        <v>355000</v>
      </c>
      <c r="L51" s="258"/>
      <c r="M51" s="258"/>
      <c r="N51" s="258"/>
    </row>
    <row r="52" spans="1:14" s="12" customFormat="1" ht="24" customHeight="1">
      <c r="A52" s="251"/>
      <c r="B52" s="261"/>
      <c r="C52" s="93"/>
      <c r="D52" s="131"/>
      <c r="E52" s="124"/>
      <c r="F52" s="124"/>
      <c r="G52" s="118"/>
      <c r="H52" s="125"/>
      <c r="I52" s="112" t="s">
        <v>156</v>
      </c>
      <c r="J52" s="106">
        <v>0</v>
      </c>
      <c r="L52" s="258"/>
      <c r="M52" s="258"/>
      <c r="N52" s="258"/>
    </row>
    <row r="53" spans="1:14" s="12" customFormat="1" ht="24" customHeight="1">
      <c r="A53" s="251"/>
      <c r="B53" s="261"/>
      <c r="C53" s="85" t="s">
        <v>93</v>
      </c>
      <c r="D53" s="173" t="s">
        <v>107</v>
      </c>
      <c r="E53" s="83">
        <v>5000000</v>
      </c>
      <c r="F53" s="83">
        <v>93000</v>
      </c>
      <c r="G53" s="73">
        <f>E53-F53</f>
        <v>4907000</v>
      </c>
      <c r="H53" s="99">
        <f t="shared" ref="H53" si="10">IF(E53=0,100,G53/E53*100)</f>
        <v>98.14</v>
      </c>
      <c r="I53" s="113" t="s">
        <v>191</v>
      </c>
      <c r="J53" s="106">
        <v>93000</v>
      </c>
      <c r="L53" s="258"/>
      <c r="M53" s="258"/>
      <c r="N53" s="258"/>
    </row>
    <row r="54" spans="1:14" s="12" customFormat="1" ht="24" customHeight="1">
      <c r="A54" s="251"/>
      <c r="B54" s="261"/>
      <c r="C54" s="85" t="s">
        <v>209</v>
      </c>
      <c r="D54" s="215" t="s">
        <v>210</v>
      </c>
      <c r="E54" s="83">
        <v>44000000</v>
      </c>
      <c r="F54" s="83">
        <v>0</v>
      </c>
      <c r="G54" s="73">
        <f>E54-F54</f>
        <v>44000000</v>
      </c>
      <c r="H54" s="99">
        <f t="shared" ref="H54:H73" si="11">IF(E54=0,100,G54/E54*100)</f>
        <v>100</v>
      </c>
      <c r="I54" s="113" t="s">
        <v>211</v>
      </c>
      <c r="J54" s="106">
        <v>0</v>
      </c>
      <c r="L54" s="258"/>
      <c r="M54" s="258"/>
      <c r="N54" s="258"/>
    </row>
    <row r="55" spans="1:14" s="12" customFormat="1" ht="24" customHeight="1">
      <c r="A55" s="251"/>
      <c r="B55" s="261"/>
      <c r="C55" s="85" t="s">
        <v>212</v>
      </c>
      <c r="D55" s="84" t="s">
        <v>213</v>
      </c>
      <c r="E55" s="83">
        <v>70000000</v>
      </c>
      <c r="F55" s="83">
        <v>70000000</v>
      </c>
      <c r="G55" s="73">
        <f>E55-F55</f>
        <v>0</v>
      </c>
      <c r="H55" s="99">
        <f t="shared" si="11"/>
        <v>0</v>
      </c>
      <c r="I55" s="113" t="s">
        <v>213</v>
      </c>
      <c r="J55" s="106">
        <v>70000000</v>
      </c>
      <c r="L55" s="258"/>
      <c r="M55" s="258"/>
      <c r="N55" s="258"/>
    </row>
    <row r="56" spans="1:14" s="13" customFormat="1" ht="24" customHeight="1">
      <c r="A56" s="71" t="s">
        <v>94</v>
      </c>
      <c r="B56" s="250" t="s">
        <v>141</v>
      </c>
      <c r="C56" s="250"/>
      <c r="D56" s="250"/>
      <c r="E56" s="87">
        <f>SUM(E57,E61)</f>
        <v>303000000</v>
      </c>
      <c r="F56" s="88">
        <f>SUM(F57,F61)</f>
        <v>248839000</v>
      </c>
      <c r="G56" s="73">
        <f>E56-F56</f>
        <v>54161000</v>
      </c>
      <c r="H56" s="99">
        <f t="shared" si="11"/>
        <v>17.874917491749176</v>
      </c>
      <c r="I56" s="111"/>
      <c r="J56" s="105"/>
      <c r="L56" s="258"/>
      <c r="M56" s="258"/>
      <c r="N56" s="258"/>
    </row>
    <row r="57" spans="1:14" s="13" customFormat="1" ht="24" customHeight="1">
      <c r="A57" s="37"/>
      <c r="B57" s="74" t="s">
        <v>33</v>
      </c>
      <c r="C57" s="250" t="s">
        <v>141</v>
      </c>
      <c r="D57" s="250"/>
      <c r="E57" s="87">
        <f>SUM(E58:E60)</f>
        <v>215000000</v>
      </c>
      <c r="F57" s="88">
        <f>SUM(F58:F60)</f>
        <v>205000000</v>
      </c>
      <c r="G57" s="73">
        <f>E57-F57</f>
        <v>10000000</v>
      </c>
      <c r="H57" s="99">
        <f t="shared" si="11"/>
        <v>4.6511627906976747</v>
      </c>
      <c r="I57" s="111"/>
      <c r="J57" s="105"/>
      <c r="L57" s="258"/>
      <c r="M57" s="258"/>
      <c r="N57" s="258"/>
    </row>
    <row r="58" spans="1:14" s="31" customFormat="1" ht="24" customHeight="1">
      <c r="A58" s="33"/>
      <c r="B58" s="107"/>
      <c r="C58" s="209" t="s">
        <v>205</v>
      </c>
      <c r="D58" s="209" t="s">
        <v>206</v>
      </c>
      <c r="E58" s="87">
        <v>150000000</v>
      </c>
      <c r="F58" s="88">
        <v>150000000</v>
      </c>
      <c r="G58" s="73">
        <v>0</v>
      </c>
      <c r="H58" s="99">
        <f t="shared" si="11"/>
        <v>0</v>
      </c>
      <c r="I58" s="111" t="s">
        <v>206</v>
      </c>
      <c r="J58" s="213">
        <v>150000000</v>
      </c>
      <c r="L58" s="258"/>
      <c r="M58" s="258"/>
      <c r="N58" s="258"/>
    </row>
    <row r="59" spans="1:14" s="13" customFormat="1" ht="24" customHeight="1">
      <c r="A59" s="33"/>
      <c r="B59" s="107"/>
      <c r="C59" s="74" t="s">
        <v>95</v>
      </c>
      <c r="D59" s="84" t="s">
        <v>207</v>
      </c>
      <c r="E59" s="87">
        <v>40000000</v>
      </c>
      <c r="F59" s="88">
        <v>40000000</v>
      </c>
      <c r="G59" s="73">
        <f>E59-F59</f>
        <v>0</v>
      </c>
      <c r="H59" s="99">
        <f t="shared" si="11"/>
        <v>0</v>
      </c>
      <c r="I59" s="111" t="s">
        <v>152</v>
      </c>
      <c r="J59" s="106">
        <v>40000000</v>
      </c>
      <c r="L59" s="258"/>
      <c r="M59" s="258"/>
      <c r="N59" s="258"/>
    </row>
    <row r="60" spans="1:14" s="13" customFormat="1" ht="24" customHeight="1">
      <c r="A60" s="33"/>
      <c r="B60" s="74"/>
      <c r="C60" s="74" t="s">
        <v>115</v>
      </c>
      <c r="D60" s="84" t="s">
        <v>67</v>
      </c>
      <c r="E60" s="87">
        <v>25000000</v>
      </c>
      <c r="F60" s="88">
        <v>15000000</v>
      </c>
      <c r="G60" s="73">
        <f>E60-F60</f>
        <v>10000000</v>
      </c>
      <c r="H60" s="99">
        <f t="shared" si="11"/>
        <v>40</v>
      </c>
      <c r="I60" s="111" t="s">
        <v>114</v>
      </c>
      <c r="J60" s="106">
        <v>25000000</v>
      </c>
      <c r="L60" s="258"/>
      <c r="M60" s="258"/>
      <c r="N60" s="258"/>
    </row>
    <row r="61" spans="1:14" s="13" customFormat="1" ht="24" customHeight="1">
      <c r="A61" s="33"/>
      <c r="B61" s="74" t="s">
        <v>96</v>
      </c>
      <c r="C61" s="250" t="s">
        <v>142</v>
      </c>
      <c r="D61" s="250"/>
      <c r="E61" s="87">
        <f>SUM(E62:E67)</f>
        <v>88000000</v>
      </c>
      <c r="F61" s="88">
        <f>SUM(F62:F67)</f>
        <v>43839000</v>
      </c>
      <c r="G61" s="73">
        <f>SUM(G62:G67)</f>
        <v>44161000</v>
      </c>
      <c r="H61" s="99">
        <f t="shared" si="11"/>
        <v>50.18295454545455</v>
      </c>
      <c r="I61" s="111"/>
      <c r="J61" s="105"/>
      <c r="L61" s="258"/>
      <c r="M61" s="258"/>
      <c r="N61" s="258"/>
    </row>
    <row r="62" spans="1:14" s="13" customFormat="1" ht="24" customHeight="1">
      <c r="A62" s="33"/>
      <c r="B62" s="132"/>
      <c r="C62" s="89" t="s">
        <v>97</v>
      </c>
      <c r="D62" s="84" t="s">
        <v>65</v>
      </c>
      <c r="E62" s="87">
        <v>68000000</v>
      </c>
      <c r="F62" s="88">
        <v>23839000</v>
      </c>
      <c r="G62" s="73">
        <f t="shared" ref="G62:G73" si="12">E62-F62</f>
        <v>44161000</v>
      </c>
      <c r="H62" s="99">
        <f t="shared" si="11"/>
        <v>64.942647058823539</v>
      </c>
      <c r="I62" s="114" t="s">
        <v>112</v>
      </c>
      <c r="J62" s="102">
        <v>23839000</v>
      </c>
      <c r="L62" s="258"/>
      <c r="M62" s="258"/>
      <c r="N62" s="258"/>
    </row>
    <row r="63" spans="1:14" s="13" customFormat="1" ht="24" customHeight="1">
      <c r="A63" s="33"/>
      <c r="B63" s="133"/>
      <c r="C63" s="74" t="s">
        <v>98</v>
      </c>
      <c r="D63" s="84" t="s">
        <v>66</v>
      </c>
      <c r="E63" s="87">
        <v>0</v>
      </c>
      <c r="F63" s="88">
        <f>SUM(J63)</f>
        <v>0</v>
      </c>
      <c r="G63" s="73">
        <f t="shared" si="12"/>
        <v>0</v>
      </c>
      <c r="H63" s="99">
        <v>0</v>
      </c>
      <c r="I63" s="114" t="s">
        <v>113</v>
      </c>
      <c r="J63" s="102">
        <v>0</v>
      </c>
      <c r="L63" s="258"/>
      <c r="M63" s="258"/>
      <c r="N63" s="258"/>
    </row>
    <row r="64" spans="1:14" s="13" customFormat="1" ht="24" customHeight="1">
      <c r="A64" s="33"/>
      <c r="B64" s="133"/>
      <c r="C64" s="74" t="s">
        <v>99</v>
      </c>
      <c r="D64" s="84" t="s">
        <v>67</v>
      </c>
      <c r="E64" s="87">
        <v>0</v>
      </c>
      <c r="F64" s="88">
        <v>0</v>
      </c>
      <c r="G64" s="73">
        <f t="shared" si="12"/>
        <v>0</v>
      </c>
      <c r="H64" s="99">
        <f t="shared" si="11"/>
        <v>100</v>
      </c>
      <c r="I64" s="111" t="s">
        <v>117</v>
      </c>
      <c r="J64" s="102">
        <v>0</v>
      </c>
      <c r="L64" s="258"/>
      <c r="M64" s="258"/>
      <c r="N64" s="258"/>
    </row>
    <row r="65" spans="1:14" s="31" customFormat="1" ht="24" customHeight="1">
      <c r="A65" s="33"/>
      <c r="B65" s="133"/>
      <c r="C65" s="188" t="s">
        <v>100</v>
      </c>
      <c r="D65" s="187" t="s">
        <v>108</v>
      </c>
      <c r="E65" s="87">
        <v>20000000</v>
      </c>
      <c r="F65" s="88">
        <v>20000000</v>
      </c>
      <c r="G65" s="73">
        <f t="shared" si="12"/>
        <v>0</v>
      </c>
      <c r="H65" s="99">
        <f t="shared" ref="H65:H66" si="13">IF(E65=0,100,G65/E65*100)</f>
        <v>0</v>
      </c>
      <c r="I65" s="111" t="s">
        <v>108</v>
      </c>
      <c r="J65" s="102">
        <v>20000000</v>
      </c>
      <c r="L65" s="258"/>
      <c r="M65" s="258"/>
      <c r="N65" s="258"/>
    </row>
    <row r="66" spans="1:14" s="13" customFormat="1" ht="24" customHeight="1">
      <c r="A66" s="33"/>
      <c r="B66" s="133"/>
      <c r="C66" s="188" t="s">
        <v>118</v>
      </c>
      <c r="D66" s="187" t="s">
        <v>64</v>
      </c>
      <c r="E66" s="87">
        <v>0</v>
      </c>
      <c r="F66" s="88">
        <v>0</v>
      </c>
      <c r="G66" s="73">
        <f t="shared" si="12"/>
        <v>0</v>
      </c>
      <c r="H66" s="99">
        <f t="shared" si="13"/>
        <v>100</v>
      </c>
      <c r="I66" s="111" t="s">
        <v>152</v>
      </c>
      <c r="J66" s="102">
        <v>0</v>
      </c>
      <c r="L66" s="258"/>
      <c r="M66" s="258"/>
      <c r="N66" s="258"/>
    </row>
    <row r="67" spans="1:14" s="13" customFormat="1" ht="24" customHeight="1">
      <c r="A67" s="39"/>
      <c r="B67" s="134"/>
      <c r="C67" s="74" t="s">
        <v>165</v>
      </c>
      <c r="D67" s="84" t="s">
        <v>166</v>
      </c>
      <c r="E67" s="87">
        <v>0</v>
      </c>
      <c r="F67" s="88">
        <v>0</v>
      </c>
      <c r="G67" s="73">
        <f t="shared" si="12"/>
        <v>0</v>
      </c>
      <c r="H67" s="99">
        <f t="shared" si="11"/>
        <v>100</v>
      </c>
      <c r="I67" s="111" t="s">
        <v>166</v>
      </c>
      <c r="J67" s="102">
        <v>0</v>
      </c>
      <c r="L67" s="258"/>
      <c r="M67" s="258"/>
      <c r="N67" s="258"/>
    </row>
    <row r="68" spans="1:14" s="13" customFormat="1" ht="24" customHeight="1">
      <c r="A68" s="71" t="s">
        <v>101</v>
      </c>
      <c r="B68" s="250" t="s">
        <v>143</v>
      </c>
      <c r="C68" s="250"/>
      <c r="D68" s="250"/>
      <c r="E68" s="87">
        <f>SUM(E69)</f>
        <v>19509000</v>
      </c>
      <c r="F68" s="83">
        <f>SUM(F69)</f>
        <v>1000000</v>
      </c>
      <c r="G68" s="73">
        <f t="shared" si="12"/>
        <v>18509000</v>
      </c>
      <c r="H68" s="99">
        <f t="shared" si="11"/>
        <v>94.874160643805425</v>
      </c>
      <c r="I68" s="111"/>
      <c r="J68" s="105"/>
      <c r="L68" s="258"/>
      <c r="M68" s="258"/>
      <c r="N68" s="258"/>
    </row>
    <row r="69" spans="1:14" s="13" customFormat="1" ht="24" customHeight="1">
      <c r="A69" s="251"/>
      <c r="B69" s="85" t="s">
        <v>102</v>
      </c>
      <c r="C69" s="250" t="s">
        <v>143</v>
      </c>
      <c r="D69" s="250"/>
      <c r="E69" s="87">
        <f>SUM(E70)</f>
        <v>19509000</v>
      </c>
      <c r="F69" s="83">
        <f>F70</f>
        <v>1000000</v>
      </c>
      <c r="G69" s="73">
        <f t="shared" si="12"/>
        <v>18509000</v>
      </c>
      <c r="H69" s="99">
        <f t="shared" si="11"/>
        <v>94.874160643805425</v>
      </c>
      <c r="I69" s="111"/>
      <c r="J69" s="214">
        <v>0</v>
      </c>
      <c r="L69" s="258"/>
      <c r="M69" s="258"/>
      <c r="N69" s="258"/>
    </row>
    <row r="70" spans="1:14" s="13" customFormat="1" ht="24" customHeight="1">
      <c r="A70" s="251"/>
      <c r="B70" s="85"/>
      <c r="C70" s="74" t="s">
        <v>103</v>
      </c>
      <c r="D70" s="84" t="s">
        <v>68</v>
      </c>
      <c r="E70" s="87">
        <v>19509000</v>
      </c>
      <c r="F70" s="83">
        <v>1000000</v>
      </c>
      <c r="G70" s="73">
        <f t="shared" si="12"/>
        <v>18509000</v>
      </c>
      <c r="H70" s="99">
        <f t="shared" si="11"/>
        <v>94.874160643805425</v>
      </c>
      <c r="I70" s="111" t="s">
        <v>153</v>
      </c>
      <c r="J70" s="102">
        <v>1000000</v>
      </c>
    </row>
    <row r="71" spans="1:14" s="13" customFormat="1" ht="24" customHeight="1">
      <c r="A71" s="71" t="s">
        <v>38</v>
      </c>
      <c r="B71" s="250" t="s">
        <v>144</v>
      </c>
      <c r="C71" s="250"/>
      <c r="D71" s="250"/>
      <c r="E71" s="87">
        <f>SUM(E72)</f>
        <v>9973000</v>
      </c>
      <c r="F71" s="83">
        <f>SUM(F72)</f>
        <v>0</v>
      </c>
      <c r="G71" s="217">
        <f t="shared" si="12"/>
        <v>9973000</v>
      </c>
      <c r="H71" s="218">
        <f t="shared" si="11"/>
        <v>100</v>
      </c>
      <c r="I71" s="111"/>
      <c r="J71" s="219"/>
    </row>
    <row r="72" spans="1:14" s="13" customFormat="1" ht="24" customHeight="1">
      <c r="A72" s="251"/>
      <c r="B72" s="85" t="s">
        <v>39</v>
      </c>
      <c r="C72" s="250" t="s">
        <v>144</v>
      </c>
      <c r="D72" s="250"/>
      <c r="E72" s="87">
        <f>SUM(E73)</f>
        <v>9973000</v>
      </c>
      <c r="F72" s="83">
        <f>SUM(F73)</f>
        <v>0</v>
      </c>
      <c r="G72" s="217">
        <f t="shared" si="12"/>
        <v>9973000</v>
      </c>
      <c r="H72" s="218">
        <f t="shared" si="11"/>
        <v>100</v>
      </c>
      <c r="I72" s="111"/>
      <c r="J72" s="219"/>
    </row>
    <row r="73" spans="1:14" s="13" customFormat="1" ht="24" customHeight="1">
      <c r="A73" s="251"/>
      <c r="B73" s="85"/>
      <c r="C73" s="74" t="s">
        <v>40</v>
      </c>
      <c r="D73" s="84" t="s">
        <v>69</v>
      </c>
      <c r="E73" s="87">
        <v>9973000</v>
      </c>
      <c r="F73" s="83">
        <f>SUM(J73)</f>
        <v>0</v>
      </c>
      <c r="G73" s="217">
        <f t="shared" si="12"/>
        <v>9973000</v>
      </c>
      <c r="H73" s="218">
        <f t="shared" si="11"/>
        <v>100</v>
      </c>
      <c r="I73" s="111" t="s">
        <v>144</v>
      </c>
      <c r="J73" s="220">
        <v>0</v>
      </c>
    </row>
    <row r="74" spans="1:14" s="31" customFormat="1" ht="24" customHeight="1">
      <c r="A74" s="206"/>
      <c r="B74" s="263" t="s">
        <v>201</v>
      </c>
      <c r="C74" s="264"/>
      <c r="D74" s="265"/>
      <c r="E74" s="207">
        <v>0</v>
      </c>
      <c r="F74" s="119">
        <f>F76+F77</f>
        <v>833502988</v>
      </c>
      <c r="G74" s="216">
        <f>E74-F74</f>
        <v>-833502988</v>
      </c>
      <c r="H74" s="218" t="s">
        <v>216</v>
      </c>
      <c r="I74" s="111"/>
      <c r="J74" s="219"/>
    </row>
    <row r="75" spans="1:14" s="31" customFormat="1" ht="24" customHeight="1">
      <c r="A75" s="268"/>
      <c r="B75" s="205"/>
      <c r="C75" s="266" t="s">
        <v>201</v>
      </c>
      <c r="D75" s="267"/>
      <c r="E75" s="207">
        <v>0</v>
      </c>
      <c r="F75" s="119">
        <v>0</v>
      </c>
      <c r="G75" s="216"/>
      <c r="H75" s="218"/>
      <c r="I75" s="111"/>
      <c r="J75" s="219"/>
    </row>
    <row r="76" spans="1:14" s="31" customFormat="1" ht="24" customHeight="1">
      <c r="A76" s="269"/>
      <c r="B76" s="271"/>
      <c r="C76" s="160"/>
      <c r="D76" s="127" t="s">
        <v>202</v>
      </c>
      <c r="E76" s="207"/>
      <c r="F76" s="119">
        <v>564995863</v>
      </c>
      <c r="G76" s="216">
        <f>E76-F76</f>
        <v>-564995863</v>
      </c>
      <c r="H76" s="218" t="s">
        <v>216</v>
      </c>
      <c r="I76" s="221"/>
      <c r="J76" s="222"/>
    </row>
    <row r="77" spans="1:14" s="31" customFormat="1" ht="24" customHeight="1">
      <c r="A77" s="270"/>
      <c r="B77" s="272"/>
      <c r="C77" s="160"/>
      <c r="D77" s="127" t="s">
        <v>203</v>
      </c>
      <c r="E77" s="207"/>
      <c r="F77" s="119">
        <v>268507125</v>
      </c>
      <c r="G77" s="216">
        <f>E77-F77</f>
        <v>-268507125</v>
      </c>
      <c r="H77" s="218" t="s">
        <v>216</v>
      </c>
      <c r="I77" s="111"/>
      <c r="J77" s="219"/>
    </row>
    <row r="78" spans="1:14" s="13" customFormat="1" ht="24" customHeight="1">
      <c r="A78" s="273" t="s">
        <v>215</v>
      </c>
      <c r="B78" s="274"/>
      <c r="C78" s="274"/>
      <c r="D78" s="275"/>
      <c r="E78" s="73">
        <f>SUM(E5+E39+E43+E56+E68+E71)</f>
        <v>1176682000</v>
      </c>
      <c r="F78" s="72">
        <f>F5+F39+F43+F56+F68+F71+F74</f>
        <v>1240619915</v>
      </c>
      <c r="G78" s="217">
        <f>E78-F78</f>
        <v>-63937915</v>
      </c>
      <c r="H78" s="218"/>
      <c r="I78" s="114"/>
      <c r="J78" s="219"/>
    </row>
    <row r="79" spans="1:14" s="1" customFormat="1" ht="22.5" customHeight="1">
      <c r="G79" s="21"/>
      <c r="H79" s="21"/>
    </row>
    <row r="80" spans="1:14" s="1" customFormat="1" ht="24.75" customHeight="1"/>
    <row r="81" spans="8:9" s="1" customFormat="1" ht="20.25" customHeight="1"/>
    <row r="82" spans="8:9" s="1" customFormat="1" ht="24.75" customHeight="1">
      <c r="H82" s="262"/>
      <c r="I82" s="262"/>
    </row>
  </sheetData>
  <mergeCells count="37">
    <mergeCell ref="H82:I82"/>
    <mergeCell ref="B74:D74"/>
    <mergeCell ref="C75:D75"/>
    <mergeCell ref="A75:A77"/>
    <mergeCell ref="B76:B77"/>
    <mergeCell ref="A78:D78"/>
    <mergeCell ref="L3:N69"/>
    <mergeCell ref="B41:B42"/>
    <mergeCell ref="A40:A42"/>
    <mergeCell ref="B14:B18"/>
    <mergeCell ref="B7:B12"/>
    <mergeCell ref="C57:D57"/>
    <mergeCell ref="C61:D61"/>
    <mergeCell ref="B68:D68"/>
    <mergeCell ref="C69:D69"/>
    <mergeCell ref="B5:D5"/>
    <mergeCell ref="B43:D43"/>
    <mergeCell ref="C44:D44"/>
    <mergeCell ref="B45:B55"/>
    <mergeCell ref="A44:A55"/>
    <mergeCell ref="B56:D56"/>
    <mergeCell ref="C6:D6"/>
    <mergeCell ref="C72:D72"/>
    <mergeCell ref="A72:A73"/>
    <mergeCell ref="A69:A70"/>
    <mergeCell ref="A1:J1"/>
    <mergeCell ref="E3:E4"/>
    <mergeCell ref="F3:F4"/>
    <mergeCell ref="A3:D3"/>
    <mergeCell ref="C4:D4"/>
    <mergeCell ref="G3:H3"/>
    <mergeCell ref="I3:J4"/>
    <mergeCell ref="C13:D13"/>
    <mergeCell ref="C19:D19"/>
    <mergeCell ref="B39:D39"/>
    <mergeCell ref="C40:D40"/>
    <mergeCell ref="B71:D71"/>
  </mergeCells>
  <phoneticPr fontId="6" type="noConversion"/>
  <printOptions horizontalCentered="1"/>
  <pageMargins left="0.31496062992125984" right="0.27559055118110237" top="0.59055118110236227" bottom="0.31496062992125984" header="0.43307086614173229" footer="0.15748031496062992"/>
  <pageSetup paperSize="9" scale="85" firstPageNumber="10" orientation="portrait" useFirstPageNumber="1" r:id="rId1"/>
  <headerFooter alignWithMargins="0">
    <oddFooter>&amp;C&amp;10-&amp;P--</oddFooter>
    <firstFooter>&amp;C-&amp;[10]-</firstFooter>
  </headerFooter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표지</vt:lpstr>
      <vt:lpstr>총괄표</vt:lpstr>
      <vt:lpstr>세입부</vt:lpstr>
      <vt:lpstr>세출부</vt:lpstr>
      <vt:lpstr>세입부!Print_Area</vt:lpstr>
      <vt:lpstr>세출부!Print_Area</vt:lpstr>
      <vt:lpstr>총괄표!Print_Area</vt:lpstr>
      <vt:lpstr>표지!Print_Area</vt:lpstr>
      <vt:lpstr>세입부!Print_Titles</vt:lpstr>
      <vt:lpstr>세출부!Print_Titles</vt:lpstr>
    </vt:vector>
  </TitlesOfParts>
  <Company>handinhand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cp:lastPrinted>2020-02-20T07:33:52Z</cp:lastPrinted>
  <dcterms:created xsi:type="dcterms:W3CDTF">2004-01-26T04:54:11Z</dcterms:created>
  <dcterms:modified xsi:type="dcterms:W3CDTF">2020-02-20T07:40:36Z</dcterms:modified>
</cp:coreProperties>
</file>