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01. 지원사업부\01. 기획행정팀\2016년\예,결산\"/>
    </mc:Choice>
  </mc:AlternateContent>
  <bookViews>
    <workbookView xWindow="0" yWindow="0" windowWidth="28800" windowHeight="11340" tabRatio="865" activeTab="3"/>
  </bookViews>
  <sheets>
    <sheet name="표지" sheetId="12" r:id="rId1"/>
    <sheet name="★총괄표" sheetId="13" r:id="rId2"/>
    <sheet name="세입" sheetId="34" r:id="rId3"/>
    <sheet name="세출" sheetId="33" r:id="rId4"/>
    <sheet name="사업계획서표지" sheetId="16" r:id="rId5"/>
    <sheet name="Sheet2" sheetId="38" r:id="rId6"/>
  </sheets>
  <definedNames>
    <definedName name="_xlnm.Print_Area" localSheetId="1">★총괄표!$A$1:$L$16</definedName>
    <definedName name="_xlnm.Print_Area" localSheetId="2">세입!$A$1:$R$76</definedName>
    <definedName name="_xlnm.Print_Area" localSheetId="3">세출!$A$1:$R$185</definedName>
    <definedName name="_xlnm.Print_Titles" localSheetId="2">세입!$1:$4</definedName>
    <definedName name="_xlnm.Print_Titles" localSheetId="3">세출!$1:$4</definedName>
  </definedNames>
  <calcPr calcId="152511"/>
</workbook>
</file>

<file path=xl/calcChain.xml><?xml version="1.0" encoding="utf-8"?>
<calcChain xmlns="http://schemas.openxmlformats.org/spreadsheetml/2006/main">
  <c r="Z73" i="34" l="1"/>
  <c r="Z63" i="34"/>
  <c r="R135" i="33" l="1"/>
  <c r="R136" i="33"/>
  <c r="R14" i="33"/>
  <c r="R178" i="33"/>
  <c r="H167" i="33" l="1"/>
  <c r="H59" i="34" l="1"/>
  <c r="I59" i="34" s="1"/>
  <c r="J59" i="34" s="1"/>
  <c r="V59" i="34"/>
  <c r="Z59" i="34"/>
  <c r="W13" i="34"/>
  <c r="V35" i="34"/>
  <c r="Z35" i="34"/>
  <c r="V36" i="34"/>
  <c r="Z36" i="34"/>
  <c r="AA36" i="34"/>
  <c r="V37" i="34"/>
  <c r="Z37" i="34"/>
  <c r="R46" i="34" l="1"/>
  <c r="H40" i="34"/>
  <c r="R31" i="34"/>
  <c r="R19" i="34"/>
  <c r="R17" i="34"/>
  <c r="I184" i="33" l="1"/>
  <c r="R184" i="33"/>
  <c r="H181" i="33" s="1"/>
  <c r="I181" i="33" s="1"/>
  <c r="H178" i="33"/>
  <c r="I178" i="33" s="1"/>
  <c r="G177" i="33"/>
  <c r="G176" i="33" s="1"/>
  <c r="H177" i="33" l="1"/>
  <c r="H176" i="33" s="1"/>
  <c r="W28" i="34"/>
  <c r="W27" i="34"/>
  <c r="V29" i="34"/>
  <c r="I176" i="33" l="1"/>
  <c r="L14" i="13"/>
  <c r="I177" i="33"/>
  <c r="V132" i="33"/>
  <c r="V118" i="33"/>
  <c r="V84" i="33"/>
  <c r="V29" i="33"/>
  <c r="W142" i="33" l="1"/>
  <c r="W141" i="33"/>
  <c r="W109" i="33"/>
  <c r="W110" i="33"/>
  <c r="V16" i="34"/>
  <c r="V17" i="34"/>
  <c r="V18" i="34"/>
  <c r="V19" i="34"/>
  <c r="V20" i="34"/>
  <c r="V21" i="34"/>
  <c r="V22" i="34"/>
  <c r="V23" i="34"/>
  <c r="V24" i="34"/>
  <c r="V25" i="34"/>
  <c r="V26" i="34"/>
  <c r="V30" i="34"/>
  <c r="V31" i="34"/>
  <c r="V32" i="34"/>
  <c r="V33" i="34"/>
  <c r="V34" i="34"/>
  <c r="V38" i="34"/>
  <c r="V39" i="34"/>
  <c r="V40" i="34"/>
  <c r="V41" i="34"/>
  <c r="V42" i="34"/>
  <c r="V43" i="34"/>
  <c r="V44" i="34"/>
  <c r="V45" i="34"/>
  <c r="V46" i="34"/>
  <c r="V47" i="34"/>
  <c r="V48" i="34"/>
  <c r="V49" i="34"/>
  <c r="V50" i="34"/>
  <c r="V51" i="34"/>
  <c r="V52" i="34"/>
  <c r="V53" i="34"/>
  <c r="V54" i="34"/>
  <c r="V55" i="34"/>
  <c r="V56" i="34"/>
  <c r="V57" i="34"/>
  <c r="V58" i="34"/>
  <c r="V60" i="34"/>
  <c r="V61" i="34"/>
  <c r="V62" i="34"/>
  <c r="V64" i="34"/>
  <c r="V65" i="34"/>
  <c r="V66" i="34"/>
  <c r="V67" i="34"/>
  <c r="V68" i="34"/>
  <c r="V69" i="34"/>
  <c r="V70" i="34"/>
  <c r="V71" i="34"/>
  <c r="V72" i="34"/>
  <c r="V74" i="34"/>
  <c r="V15" i="34"/>
  <c r="V75" i="34"/>
  <c r="V76" i="34"/>
  <c r="V126" i="33"/>
  <c r="G125" i="33"/>
  <c r="V39" i="33"/>
  <c r="AA16" i="34" l="1"/>
  <c r="R42" i="33" l="1"/>
  <c r="R62" i="33" l="1"/>
  <c r="V147" i="33"/>
  <c r="V114" i="33"/>
  <c r="H3" i="34"/>
  <c r="G3" i="34"/>
  <c r="H3" i="33"/>
  <c r="G3" i="33"/>
  <c r="A1" i="33"/>
  <c r="A1" i="34"/>
  <c r="L5" i="13"/>
  <c r="K5" i="13"/>
  <c r="E5" i="13"/>
  <c r="D5" i="13"/>
  <c r="A1" i="13"/>
  <c r="A10" i="12" l="1"/>
  <c r="A2" i="12"/>
  <c r="V167" i="33"/>
  <c r="V168" i="33"/>
  <c r="V108" i="33"/>
  <c r="Z107" i="33"/>
  <c r="Z108" i="33" s="1"/>
  <c r="V107" i="33"/>
  <c r="I171" i="33"/>
  <c r="J171" i="33" s="1"/>
  <c r="H170" i="33"/>
  <c r="H169" i="33" s="1"/>
  <c r="G170" i="33"/>
  <c r="G169" i="33" s="1"/>
  <c r="G6" i="34"/>
  <c r="G5" i="34" s="1"/>
  <c r="H7" i="34"/>
  <c r="Y7" i="34"/>
  <c r="Z7" i="34" s="1"/>
  <c r="H8" i="34"/>
  <c r="I8" i="34" s="1"/>
  <c r="J8" i="34" s="1"/>
  <c r="Y8" i="34"/>
  <c r="H10" i="34"/>
  <c r="H9" i="34" s="1"/>
  <c r="I11" i="34"/>
  <c r="Y11" i="34"/>
  <c r="Z11" i="34" s="1"/>
  <c r="G13" i="34"/>
  <c r="G12" i="34" s="1"/>
  <c r="H14" i="34"/>
  <c r="Z31" i="34"/>
  <c r="G34" i="34"/>
  <c r="Z34" i="34"/>
  <c r="Z38" i="34"/>
  <c r="Z39" i="34"/>
  <c r="Z42" i="34"/>
  <c r="Z43" i="34"/>
  <c r="G44" i="34"/>
  <c r="G43" i="34" s="1"/>
  <c r="Z44" i="34"/>
  <c r="Z46" i="34"/>
  <c r="Z48" i="34"/>
  <c r="Z49" i="34"/>
  <c r="Z50" i="34"/>
  <c r="Z51" i="34"/>
  <c r="H52" i="34"/>
  <c r="I52" i="34" s="1"/>
  <c r="J52" i="34" s="1"/>
  <c r="Z53" i="34"/>
  <c r="G54" i="34"/>
  <c r="G53" i="34" s="1"/>
  <c r="Z54" i="34"/>
  <c r="G56" i="34"/>
  <c r="Z56" i="34"/>
  <c r="Z57" i="34"/>
  <c r="G58" i="34"/>
  <c r="G57" i="34" s="1"/>
  <c r="Z58" i="34"/>
  <c r="H60" i="34"/>
  <c r="I60" i="34" s="1"/>
  <c r="J60" i="34" s="1"/>
  <c r="Z62" i="34"/>
  <c r="G65" i="34"/>
  <c r="Z65" i="34"/>
  <c r="Z66" i="34"/>
  <c r="G67" i="34"/>
  <c r="G66" i="34" s="1"/>
  <c r="Z67" i="34"/>
  <c r="Z69" i="34"/>
  <c r="Z70" i="34"/>
  <c r="Z71" i="34"/>
  <c r="Z74" i="34"/>
  <c r="Z75" i="34"/>
  <c r="Z76" i="34"/>
  <c r="Z77" i="34"/>
  <c r="Z55" i="34" l="1"/>
  <c r="Z41" i="34"/>
  <c r="Z60" i="34"/>
  <c r="Z45" i="34"/>
  <c r="Z40" i="34"/>
  <c r="I170" i="33"/>
  <c r="J170" i="33" s="1"/>
  <c r="I169" i="33"/>
  <c r="J169" i="33" s="1"/>
  <c r="Z64" i="34"/>
  <c r="Z32" i="34"/>
  <c r="Z72" i="34"/>
  <c r="Z68" i="34"/>
  <c r="Z52" i="34"/>
  <c r="AA107" i="33"/>
  <c r="AA108" i="33" s="1"/>
  <c r="Z61" i="34"/>
  <c r="Z47" i="34"/>
  <c r="H61" i="34"/>
  <c r="H55" i="34"/>
  <c r="H45" i="34"/>
  <c r="Z33" i="34"/>
  <c r="Z25" i="34"/>
  <c r="Z23" i="34"/>
  <c r="Z21" i="34"/>
  <c r="Z19" i="34"/>
  <c r="Z17" i="34"/>
  <c r="H15" i="34"/>
  <c r="Z15" i="34"/>
  <c r="Z8" i="34"/>
  <c r="H6" i="34"/>
  <c r="H5" i="34" s="1"/>
  <c r="I5" i="34" s="1"/>
  <c r="H72" i="34"/>
  <c r="H68" i="34"/>
  <c r="G9" i="34"/>
  <c r="I9" i="34" s="1"/>
  <c r="I14" i="34"/>
  <c r="I7" i="34"/>
  <c r="J7" i="34" s="1"/>
  <c r="Z30" i="34"/>
  <c r="Z29" i="34"/>
  <c r="Z28" i="34"/>
  <c r="Z26" i="34"/>
  <c r="Z24" i="34"/>
  <c r="Z22" i="34"/>
  <c r="Z20" i="34"/>
  <c r="Z18" i="34"/>
  <c r="Z16" i="34"/>
  <c r="G10" i="34"/>
  <c r="I10" i="34" s="1"/>
  <c r="G6" i="33"/>
  <c r="H7" i="33"/>
  <c r="R9" i="33"/>
  <c r="R11" i="33"/>
  <c r="H16" i="33"/>
  <c r="R18" i="33"/>
  <c r="R27" i="33"/>
  <c r="G31" i="33"/>
  <c r="R33" i="33"/>
  <c r="G40" i="33"/>
  <c r="R43" i="33"/>
  <c r="R44" i="33"/>
  <c r="R45" i="33"/>
  <c r="R60" i="33"/>
  <c r="R69" i="33"/>
  <c r="R71" i="33"/>
  <c r="R78" i="33"/>
  <c r="G90" i="33"/>
  <c r="R98" i="33"/>
  <c r="G106" i="33"/>
  <c r="R115" i="33"/>
  <c r="H114" i="33" s="1"/>
  <c r="H119" i="33"/>
  <c r="H120" i="33"/>
  <c r="R122" i="33"/>
  <c r="G130" i="33"/>
  <c r="K12" i="13" s="1"/>
  <c r="R138" i="33"/>
  <c r="R145" i="33"/>
  <c r="R155" i="33"/>
  <c r="R156" i="33"/>
  <c r="R157" i="33"/>
  <c r="R163" i="33"/>
  <c r="R164" i="33"/>
  <c r="R165" i="33"/>
  <c r="R166" i="33"/>
  <c r="R171" i="33"/>
  <c r="G173" i="33"/>
  <c r="G172" i="33" s="1"/>
  <c r="H174" i="33"/>
  <c r="H175" i="33"/>
  <c r="H158" i="33" l="1"/>
  <c r="H145" i="33"/>
  <c r="H67" i="34"/>
  <c r="H66" i="34" s="1"/>
  <c r="I175" i="33"/>
  <c r="I16" i="33"/>
  <c r="J16" i="33" s="1"/>
  <c r="I119" i="33"/>
  <c r="J119" i="33" s="1"/>
  <c r="I55" i="34"/>
  <c r="J55" i="34" s="1"/>
  <c r="I120" i="33"/>
  <c r="J120" i="33" s="1"/>
  <c r="H8" i="33"/>
  <c r="I8" i="33" s="1"/>
  <c r="J8" i="33" s="1"/>
  <c r="K10" i="13"/>
  <c r="K7" i="13"/>
  <c r="I15" i="34"/>
  <c r="J15" i="34" s="1"/>
  <c r="K11" i="13"/>
  <c r="I40" i="34"/>
  <c r="J40" i="34" s="1"/>
  <c r="K8" i="13"/>
  <c r="I45" i="34"/>
  <c r="J45" i="34" s="1"/>
  <c r="I72" i="34"/>
  <c r="J72" i="34" s="1"/>
  <c r="H44" i="34"/>
  <c r="H43" i="34" s="1"/>
  <c r="I43" i="34" s="1"/>
  <c r="J43" i="34" s="1"/>
  <c r="H54" i="34"/>
  <c r="H53" i="34" s="1"/>
  <c r="I53" i="34" s="1"/>
  <c r="J53" i="34" s="1"/>
  <c r="I61" i="34"/>
  <c r="J61" i="34" s="1"/>
  <c r="K13" i="13"/>
  <c r="G89" i="33"/>
  <c r="K9" i="13" s="1"/>
  <c r="H58" i="34"/>
  <c r="I58" i="34" s="1"/>
  <c r="J58" i="34" s="1"/>
  <c r="K6" i="13"/>
  <c r="H17" i="33"/>
  <c r="I67" i="34"/>
  <c r="J67" i="34" s="1"/>
  <c r="I68" i="34"/>
  <c r="J68" i="34" s="1"/>
  <c r="H32" i="33"/>
  <c r="H121" i="33"/>
  <c r="I6" i="34"/>
  <c r="J6" i="34" s="1"/>
  <c r="H13" i="34"/>
  <c r="H131" i="33"/>
  <c r="H128" i="33"/>
  <c r="H126" i="33"/>
  <c r="H117" i="33"/>
  <c r="H112" i="33"/>
  <c r="H101" i="33"/>
  <c r="H94" i="33"/>
  <c r="H91" i="33"/>
  <c r="H80" i="33"/>
  <c r="H72" i="33"/>
  <c r="H65" i="33"/>
  <c r="H46" i="33"/>
  <c r="H41" i="33"/>
  <c r="H34" i="33"/>
  <c r="G5" i="33"/>
  <c r="G105" i="33"/>
  <c r="H82" i="33"/>
  <c r="H25" i="33"/>
  <c r="H173" i="33"/>
  <c r="I174" i="33"/>
  <c r="J174" i="33" s="1"/>
  <c r="I7" i="33"/>
  <c r="J7" i="33" s="1"/>
  <c r="H107" i="33"/>
  <c r="H19" i="33"/>
  <c r="D9" i="13"/>
  <c r="D10" i="13"/>
  <c r="D7" i="13"/>
  <c r="D11" i="13"/>
  <c r="D8" i="13"/>
  <c r="G185" i="33" l="1"/>
  <c r="G188" i="33" s="1"/>
  <c r="I54" i="34"/>
  <c r="J54" i="34" s="1"/>
  <c r="I44" i="34"/>
  <c r="J44" i="34" s="1"/>
  <c r="I66" i="34"/>
  <c r="J66" i="34" s="1"/>
  <c r="I17" i="33"/>
  <c r="J17" i="33" s="1"/>
  <c r="H57" i="34"/>
  <c r="I57" i="34" s="1"/>
  <c r="J57" i="34" s="1"/>
  <c r="I167" i="33"/>
  <c r="J167" i="33" s="1"/>
  <c r="I158" i="33"/>
  <c r="J158" i="33" s="1"/>
  <c r="I128" i="33"/>
  <c r="J128" i="33" s="1"/>
  <c r="I126" i="33"/>
  <c r="J126" i="33" s="1"/>
  <c r="I121" i="33"/>
  <c r="J121" i="33" s="1"/>
  <c r="I117" i="33"/>
  <c r="J117" i="33" s="1"/>
  <c r="I114" i="33"/>
  <c r="J114" i="33" s="1"/>
  <c r="I112" i="33"/>
  <c r="J112" i="33" s="1"/>
  <c r="I101" i="33"/>
  <c r="J101" i="33" s="1"/>
  <c r="I82" i="33"/>
  <c r="J82" i="33" s="1"/>
  <c r="I80" i="33"/>
  <c r="J80" i="33" s="1"/>
  <c r="I72" i="33"/>
  <c r="J72" i="33" s="1"/>
  <c r="I65" i="33"/>
  <c r="J65" i="33" s="1"/>
  <c r="I46" i="33"/>
  <c r="J46" i="33" s="1"/>
  <c r="I41" i="33"/>
  <c r="J41" i="33" s="1"/>
  <c r="I34" i="33"/>
  <c r="J34" i="33" s="1"/>
  <c r="I25" i="33"/>
  <c r="J25" i="33" s="1"/>
  <c r="I19" i="33"/>
  <c r="J19" i="33" s="1"/>
  <c r="I145" i="33"/>
  <c r="J145" i="33" s="1"/>
  <c r="I94" i="33"/>
  <c r="J94" i="33" s="1"/>
  <c r="I91" i="33"/>
  <c r="J91" i="33" s="1"/>
  <c r="I131" i="33"/>
  <c r="J131" i="33" s="1"/>
  <c r="H31" i="33"/>
  <c r="I32" i="33"/>
  <c r="J32" i="33" s="1"/>
  <c r="K16" i="13"/>
  <c r="H125" i="33"/>
  <c r="H130" i="33"/>
  <c r="H90" i="33"/>
  <c r="H6" i="33"/>
  <c r="H40" i="33"/>
  <c r="G76" i="34"/>
  <c r="J5" i="34"/>
  <c r="I13" i="34"/>
  <c r="J13" i="34" s="1"/>
  <c r="H12" i="34"/>
  <c r="I12" i="34" s="1"/>
  <c r="J12" i="34" s="1"/>
  <c r="H106" i="33"/>
  <c r="I107" i="33"/>
  <c r="J107" i="33" s="1"/>
  <c r="H172" i="33"/>
  <c r="I173" i="33"/>
  <c r="J173" i="33" s="1"/>
  <c r="E9" i="13"/>
  <c r="H76" i="34" l="1"/>
  <c r="L7" i="13"/>
  <c r="I31" i="33"/>
  <c r="J31" i="33" s="1"/>
  <c r="I130" i="33"/>
  <c r="J130" i="33" s="1"/>
  <c r="L12" i="13"/>
  <c r="L11" i="13"/>
  <c r="I125" i="33"/>
  <c r="J125" i="33" s="1"/>
  <c r="H89" i="33"/>
  <c r="I90" i="33"/>
  <c r="J90" i="33" s="1"/>
  <c r="L13" i="13"/>
  <c r="L10" i="13"/>
  <c r="L6" i="13"/>
  <c r="M6" i="13" s="1"/>
  <c r="I40" i="33"/>
  <c r="J40" i="33" s="1"/>
  <c r="L8" i="13"/>
  <c r="I6" i="33"/>
  <c r="J6" i="33" s="1"/>
  <c r="H5" i="33"/>
  <c r="I5" i="33" s="1"/>
  <c r="J5" i="33" s="1"/>
  <c r="E10" i="13"/>
  <c r="I172" i="33"/>
  <c r="J172" i="33" s="1"/>
  <c r="H105" i="33"/>
  <c r="I105" i="33" s="1"/>
  <c r="J105" i="33" s="1"/>
  <c r="I106" i="33"/>
  <c r="J106" i="33" s="1"/>
  <c r="E11" i="13"/>
  <c r="E6" i="13"/>
  <c r="E7" i="13"/>
  <c r="H185" i="33" l="1"/>
  <c r="I89" i="33"/>
  <c r="J89" i="33" s="1"/>
  <c r="L9" i="13"/>
  <c r="L16" i="13" s="1"/>
  <c r="I76" i="34"/>
  <c r="J76" i="34" s="1"/>
  <c r="H187" i="33"/>
  <c r="E8" i="13"/>
  <c r="E16" i="13" s="1"/>
  <c r="D6" i="13"/>
  <c r="D16" i="13" s="1"/>
  <c r="K18" i="13" s="1"/>
  <c r="I185" i="33" l="1"/>
  <c r="J185" i="33" s="1"/>
  <c r="W2" i="33"/>
  <c r="X2" i="34" s="1"/>
  <c r="H188" i="33"/>
  <c r="W3" i="34" s="1"/>
  <c r="L18" i="13"/>
  <c r="F6" i="13"/>
  <c r="Z27" i="34" l="1"/>
</calcChain>
</file>

<file path=xl/comments1.xml><?xml version="1.0" encoding="utf-8"?>
<comments xmlns="http://schemas.openxmlformats.org/spreadsheetml/2006/main">
  <authors>
    <author>기획행정</author>
  </authors>
  <commentList>
    <comment ref="AD16" authorId="0" shapeId="0">
      <text>
        <r>
          <rPr>
            <b/>
            <sz val="9"/>
            <color indexed="81"/>
            <rFont val="돋움"/>
            <family val="3"/>
            <charset val="129"/>
          </rPr>
          <t>기획행정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 반영</t>
        </r>
      </text>
    </comment>
  </commentList>
</comments>
</file>

<file path=xl/sharedStrings.xml><?xml version="1.0" encoding="utf-8"?>
<sst xmlns="http://schemas.openxmlformats.org/spreadsheetml/2006/main" count="1076" uniqueCount="381">
  <si>
    <t>항</t>
    <phoneticPr fontId="2" type="noConversion"/>
  </si>
  <si>
    <t>목</t>
    <phoneticPr fontId="2" type="noConversion"/>
  </si>
  <si>
    <t>=</t>
  </si>
  <si>
    <t>잡수입</t>
    <phoneticPr fontId="2" type="noConversion"/>
  </si>
  <si>
    <t>예비비</t>
    <phoneticPr fontId="2" type="noConversion"/>
  </si>
  <si>
    <t>보조금수입</t>
    <phoneticPr fontId="2" type="noConversion"/>
  </si>
  <si>
    <t>후원금수입</t>
    <phoneticPr fontId="2" type="noConversion"/>
  </si>
  <si>
    <t>전입금</t>
    <phoneticPr fontId="2" type="noConversion"/>
  </si>
  <si>
    <t>( 예림원 )</t>
    <phoneticPr fontId="2" type="noConversion"/>
  </si>
  <si>
    <t>사회복지법인 손과손</t>
    <phoneticPr fontId="2" type="noConversion"/>
  </si>
  <si>
    <t>총괄표</t>
    <phoneticPr fontId="2" type="noConversion"/>
  </si>
  <si>
    <t>세          입</t>
    <phoneticPr fontId="2" type="noConversion"/>
  </si>
  <si>
    <t>세          출</t>
    <phoneticPr fontId="2" type="noConversion"/>
  </si>
  <si>
    <t>입소비용수입</t>
    <phoneticPr fontId="2" type="noConversion"/>
  </si>
  <si>
    <t>인건비</t>
    <phoneticPr fontId="2" type="noConversion"/>
  </si>
  <si>
    <t>업무추진비</t>
    <phoneticPr fontId="2" type="noConversion"/>
  </si>
  <si>
    <t>시설비</t>
    <phoneticPr fontId="2" type="noConversion"/>
  </si>
  <si>
    <t>교육비</t>
    <phoneticPr fontId="2" type="noConversion"/>
  </si>
  <si>
    <t>사업비</t>
    <phoneticPr fontId="2" type="noConversion"/>
  </si>
  <si>
    <t>합   계</t>
    <phoneticPr fontId="2" type="noConversion"/>
  </si>
  <si>
    <t>운영비(사무)</t>
    <phoneticPr fontId="2" type="noConversion"/>
  </si>
  <si>
    <t>운영비(사업)</t>
    <phoneticPr fontId="2" type="noConversion"/>
  </si>
  <si>
    <t>기본급</t>
  </si>
  <si>
    <t>특수직근무수당</t>
  </si>
  <si>
    <t>가족수당</t>
  </si>
  <si>
    <t>직무수당</t>
  </si>
  <si>
    <t>연장근로수당</t>
  </si>
  <si>
    <t>건강보험</t>
  </si>
  <si>
    <t>장기요양보험료</t>
  </si>
  <si>
    <t>국민연금</t>
  </si>
  <si>
    <t>고용보험</t>
  </si>
  <si>
    <t>산재보험</t>
  </si>
  <si>
    <t>퇴직적립금</t>
  </si>
  <si>
    <t xml:space="preserve"> 피복비</t>
  </si>
  <si>
    <t>간식비</t>
  </si>
  <si>
    <t>운영비</t>
  </si>
  <si>
    <t>장의비</t>
  </si>
  <si>
    <t>외부결연후원금</t>
  </si>
  <si>
    <t>일반후원금</t>
  </si>
  <si>
    <t>시설운영제반비용</t>
  </si>
  <si>
    <t>자체결연사업비</t>
  </si>
  <si>
    <t>불용품매각대</t>
  </si>
  <si>
    <t>예금이자</t>
  </si>
  <si>
    <t>실습지도비</t>
  </si>
  <si>
    <t>직원식비</t>
  </si>
  <si>
    <t>일용잡금</t>
  </si>
  <si>
    <t>퇴직금</t>
  </si>
  <si>
    <t>4대보험자부담</t>
  </si>
  <si>
    <t>전산소모품구입</t>
  </si>
  <si>
    <t>복사기임대료</t>
  </si>
  <si>
    <t>신문구독료</t>
  </si>
  <si>
    <t>인쇄비</t>
  </si>
  <si>
    <t>수리비</t>
  </si>
  <si>
    <t>시설관리물품구입</t>
  </si>
  <si>
    <t>사무용품구입</t>
  </si>
  <si>
    <t>정수기유지관리비</t>
  </si>
  <si>
    <t>재정보험가입비</t>
  </si>
  <si>
    <t>정기검사비</t>
  </si>
  <si>
    <t>폐기물처리수수료</t>
  </si>
  <si>
    <t>통행료 및 주차료</t>
  </si>
  <si>
    <t>도서구입비</t>
  </si>
  <si>
    <t>직원연수</t>
  </si>
  <si>
    <t>음식물수거료</t>
  </si>
  <si>
    <t>상하수도요금</t>
  </si>
  <si>
    <t>전기요금</t>
  </si>
  <si>
    <t>우편요금</t>
  </si>
  <si>
    <t>기타 관리비</t>
  </si>
  <si>
    <t>환경개선부담금</t>
  </si>
  <si>
    <t>상해보험</t>
  </si>
  <si>
    <t>인장협회비</t>
  </si>
  <si>
    <t>한장협회비</t>
  </si>
  <si>
    <t>유선방송시청료</t>
  </si>
  <si>
    <t>유류대</t>
  </si>
  <si>
    <t>가구구입</t>
  </si>
  <si>
    <t>가전제품구입</t>
  </si>
  <si>
    <t>주방용품구입</t>
  </si>
  <si>
    <t>전산기기</t>
  </si>
  <si>
    <t>승강기유지보수</t>
  </si>
  <si>
    <t>물탱크청소비</t>
  </si>
  <si>
    <t>월동김장비</t>
  </si>
  <si>
    <t>명절위로비</t>
  </si>
  <si>
    <t>생활용품구입</t>
  </si>
  <si>
    <t>식당소모품구입</t>
  </si>
  <si>
    <t>특별피복비</t>
  </si>
  <si>
    <t>진료비</t>
  </si>
  <si>
    <t>취사연료비</t>
  </si>
  <si>
    <t>난방유</t>
  </si>
  <si>
    <t>학용품구입</t>
  </si>
  <si>
    <t>신학기용품구입</t>
  </si>
  <si>
    <t>교양도서구입</t>
  </si>
  <si>
    <t>명절행사</t>
  </si>
  <si>
    <t>내부행사</t>
  </si>
  <si>
    <t>외부행사</t>
  </si>
  <si>
    <t>사회적응훈련</t>
  </si>
  <si>
    <t>생활관 환경구성</t>
  </si>
  <si>
    <t>목</t>
    <phoneticPr fontId="2" type="noConversion"/>
  </si>
  <si>
    <t>증감(B-A)</t>
    <phoneticPr fontId="2" type="noConversion"/>
  </si>
  <si>
    <t>항목</t>
    <phoneticPr fontId="2" type="noConversion"/>
  </si>
  <si>
    <t>03</t>
    <phoneticPr fontId="2" type="noConversion"/>
  </si>
  <si>
    <t>34,091,750원*2회</t>
  </si>
  <si>
    <t>이월금</t>
    <phoneticPr fontId="2" type="noConversion"/>
  </si>
  <si>
    <t>계</t>
    <phoneticPr fontId="2" type="noConversion"/>
  </si>
  <si>
    <t>912</t>
    <phoneticPr fontId="2" type="noConversion"/>
  </si>
  <si>
    <t>911</t>
    <phoneticPr fontId="2" type="noConversion"/>
  </si>
  <si>
    <t>91</t>
    <phoneticPr fontId="2" type="noConversion"/>
  </si>
  <si>
    <t>09</t>
    <phoneticPr fontId="2" type="noConversion"/>
  </si>
  <si>
    <t>기타잡수입</t>
    <phoneticPr fontId="2" type="noConversion"/>
  </si>
  <si>
    <t>1013</t>
    <phoneticPr fontId="2" type="noConversion"/>
  </si>
  <si>
    <t>예금이자수입</t>
    <phoneticPr fontId="2" type="noConversion"/>
  </si>
  <si>
    <t>1012</t>
    <phoneticPr fontId="2" type="noConversion"/>
  </si>
  <si>
    <t>불용품매각대</t>
    <phoneticPr fontId="2" type="noConversion"/>
  </si>
  <si>
    <t>1011</t>
    <phoneticPr fontId="2" type="noConversion"/>
  </si>
  <si>
    <t>잡수입</t>
    <phoneticPr fontId="2" type="noConversion"/>
  </si>
  <si>
    <t>101</t>
    <phoneticPr fontId="2" type="noConversion"/>
  </si>
  <si>
    <t>10</t>
    <phoneticPr fontId="2" type="noConversion"/>
  </si>
  <si>
    <t>812</t>
    <phoneticPr fontId="2" type="noConversion"/>
  </si>
  <si>
    <t>81</t>
    <phoneticPr fontId="2" type="noConversion"/>
  </si>
  <si>
    <t>08</t>
    <phoneticPr fontId="2" type="noConversion"/>
  </si>
  <si>
    <t>비지정후원금</t>
    <phoneticPr fontId="2" type="noConversion"/>
  </si>
  <si>
    <t>512</t>
    <phoneticPr fontId="2" type="noConversion"/>
  </si>
  <si>
    <t>메트라이프</t>
    <phoneticPr fontId="2" type="noConversion"/>
  </si>
  <si>
    <t>캠프비</t>
    <phoneticPr fontId="2" type="noConversion"/>
  </si>
  <si>
    <t>지정후원금</t>
    <phoneticPr fontId="2" type="noConversion"/>
  </si>
  <si>
    <t>511</t>
    <phoneticPr fontId="2" type="noConversion"/>
  </si>
  <si>
    <t>후원금수입</t>
    <phoneticPr fontId="2" type="noConversion"/>
  </si>
  <si>
    <t>51</t>
    <phoneticPr fontId="2" type="noConversion"/>
  </si>
  <si>
    <t>05</t>
    <phoneticPr fontId="2" type="noConversion"/>
  </si>
  <si>
    <t>기타보조금</t>
    <phoneticPr fontId="2" type="noConversion"/>
  </si>
  <si>
    <t>414</t>
    <phoneticPr fontId="2" type="noConversion"/>
  </si>
  <si>
    <t>시도보조금</t>
    <phoneticPr fontId="2" type="noConversion"/>
  </si>
  <si>
    <t>412</t>
    <phoneticPr fontId="2" type="noConversion"/>
  </si>
  <si>
    <t>국고보조금</t>
    <phoneticPr fontId="2" type="noConversion"/>
  </si>
  <si>
    <t>411</t>
    <phoneticPr fontId="2" type="noConversion"/>
  </si>
  <si>
    <t>41</t>
    <phoneticPr fontId="2" type="noConversion"/>
  </si>
  <si>
    <t>04</t>
    <phoneticPr fontId="2" type="noConversion"/>
  </si>
  <si>
    <t>311</t>
    <phoneticPr fontId="2" type="noConversion"/>
  </si>
  <si>
    <t>과년도수입</t>
    <phoneticPr fontId="2" type="noConversion"/>
  </si>
  <si>
    <t>31</t>
    <phoneticPr fontId="2" type="noConversion"/>
  </si>
  <si>
    <t>입주자비용</t>
    <phoneticPr fontId="2" type="noConversion"/>
  </si>
  <si>
    <t>체험홈이용료</t>
    <phoneticPr fontId="2" type="noConversion"/>
  </si>
  <si>
    <t>112</t>
    <phoneticPr fontId="2" type="noConversion"/>
  </si>
  <si>
    <t>실비비용</t>
    <phoneticPr fontId="2" type="noConversion"/>
  </si>
  <si>
    <t>실비비용수입</t>
    <phoneticPr fontId="2" type="noConversion"/>
  </si>
  <si>
    <t>111</t>
    <phoneticPr fontId="2" type="noConversion"/>
  </si>
  <si>
    <t>11</t>
    <phoneticPr fontId="2" type="noConversion"/>
  </si>
  <si>
    <t>월/회</t>
    <phoneticPr fontId="2" type="noConversion"/>
  </si>
  <si>
    <t>인원</t>
    <phoneticPr fontId="2" type="noConversion"/>
  </si>
  <si>
    <t>입소자부담금수입</t>
    <phoneticPr fontId="2" type="noConversion"/>
  </si>
  <si>
    <t>01</t>
    <phoneticPr fontId="2" type="noConversion"/>
  </si>
  <si>
    <t>차액</t>
    <phoneticPr fontId="2" type="noConversion"/>
  </si>
  <si>
    <t>금액</t>
    <phoneticPr fontId="2" type="noConversion"/>
  </si>
  <si>
    <t>단위</t>
    <phoneticPr fontId="2" type="noConversion"/>
  </si>
  <si>
    <t>기초금액</t>
    <phoneticPr fontId="2" type="noConversion"/>
  </si>
  <si>
    <t>비율(%)</t>
    <phoneticPr fontId="2" type="noConversion"/>
  </si>
  <si>
    <t>관</t>
    <phoneticPr fontId="2" type="noConversion"/>
  </si>
  <si>
    <t>산출내역</t>
    <phoneticPr fontId="2" type="noConversion"/>
  </si>
  <si>
    <t>과      목</t>
    <phoneticPr fontId="2" type="noConversion"/>
  </si>
  <si>
    <t>법인전입금(후원)</t>
    <phoneticPr fontId="2" type="noConversion"/>
  </si>
  <si>
    <t>메트라이프재단지원</t>
    <phoneticPr fontId="2" type="noConversion"/>
  </si>
  <si>
    <t>12</t>
  </si>
  <si>
    <t>×</t>
  </si>
  <si>
    <t>계</t>
    <phoneticPr fontId="2" type="noConversion"/>
  </si>
  <si>
    <t>정부보조금 반환금</t>
    <phoneticPr fontId="2" type="noConversion"/>
  </si>
  <si>
    <t>-</t>
    <phoneticPr fontId="2" type="noConversion"/>
  </si>
  <si>
    <t>반환금</t>
    <phoneticPr fontId="2" type="noConversion"/>
  </si>
  <si>
    <t>예비비</t>
    <phoneticPr fontId="2" type="noConversion"/>
  </si>
  <si>
    <t>메트라이프</t>
    <phoneticPr fontId="2" type="noConversion"/>
  </si>
  <si>
    <t>과년도지출</t>
    <phoneticPr fontId="2" type="noConversion"/>
  </si>
  <si>
    <t>511</t>
    <phoneticPr fontId="2" type="noConversion"/>
  </si>
  <si>
    <t>51</t>
    <phoneticPr fontId="2" type="noConversion"/>
  </si>
  <si>
    <t>05</t>
    <phoneticPr fontId="2" type="noConversion"/>
  </si>
  <si>
    <t>결연사업비</t>
    <phoneticPr fontId="2" type="noConversion"/>
  </si>
  <si>
    <t>인천사회복지공동모금회</t>
    <phoneticPr fontId="2" type="noConversion"/>
  </si>
  <si>
    <t>개별화프로그램</t>
    <phoneticPr fontId="2" type="noConversion"/>
  </si>
  <si>
    <t>메트라이프재단지원</t>
    <phoneticPr fontId="2" type="noConversion"/>
  </si>
  <si>
    <t>인권활동</t>
    <phoneticPr fontId="2" type="noConversion"/>
  </si>
  <si>
    <t>자립체험프로그램</t>
    <phoneticPr fontId="2" type="noConversion"/>
  </si>
  <si>
    <t>교육재활비</t>
    <phoneticPr fontId="2" type="noConversion"/>
  </si>
  <si>
    <t>체육대회비(보조금)</t>
    <phoneticPr fontId="2" type="noConversion"/>
  </si>
  <si>
    <t>추석행사(인장협)</t>
    <phoneticPr fontId="2" type="noConversion"/>
  </si>
  <si>
    <t>사회심리재활비</t>
    <phoneticPr fontId="2" type="noConversion"/>
  </si>
  <si>
    <t>사업비</t>
    <phoneticPr fontId="2" type="noConversion"/>
  </si>
  <si>
    <t>33</t>
    <phoneticPr fontId="2" type="noConversion"/>
  </si>
  <si>
    <t>도서구입비</t>
    <phoneticPr fontId="2" type="noConversion"/>
  </si>
  <si>
    <t>학용품비</t>
    <phoneticPr fontId="2" type="noConversion"/>
  </si>
  <si>
    <t>교육비</t>
    <phoneticPr fontId="2" type="noConversion"/>
  </si>
  <si>
    <t>32</t>
    <phoneticPr fontId="2" type="noConversion"/>
  </si>
  <si>
    <t>난방도시가스요금(체험홈)</t>
    <phoneticPr fontId="2" type="noConversion"/>
  </si>
  <si>
    <t>연료비</t>
    <phoneticPr fontId="2" type="noConversion"/>
  </si>
  <si>
    <t>특별급식비</t>
    <phoneticPr fontId="2" type="noConversion"/>
  </si>
  <si>
    <t>장의비</t>
    <phoneticPr fontId="2" type="noConversion"/>
  </si>
  <si>
    <t>315</t>
    <phoneticPr fontId="2" type="noConversion"/>
  </si>
  <si>
    <t>의료비</t>
    <phoneticPr fontId="2" type="noConversion"/>
  </si>
  <si>
    <t>314</t>
    <phoneticPr fontId="2" type="noConversion"/>
  </si>
  <si>
    <t>피복비</t>
    <phoneticPr fontId="2" type="noConversion"/>
  </si>
  <si>
    <t>313</t>
    <phoneticPr fontId="2" type="noConversion"/>
  </si>
  <si>
    <t>수용기관경비</t>
    <phoneticPr fontId="2" type="noConversion"/>
  </si>
  <si>
    <t>312</t>
    <phoneticPr fontId="2" type="noConversion"/>
  </si>
  <si>
    <t>월동대책비</t>
    <phoneticPr fontId="2" type="noConversion"/>
  </si>
  <si>
    <t>주부식비</t>
    <phoneticPr fontId="2" type="noConversion"/>
  </si>
  <si>
    <t>생계비</t>
    <phoneticPr fontId="2" type="noConversion"/>
  </si>
  <si>
    <t>311</t>
    <phoneticPr fontId="2" type="noConversion"/>
  </si>
  <si>
    <t>운영비</t>
    <phoneticPr fontId="2" type="noConversion"/>
  </si>
  <si>
    <t>31</t>
    <phoneticPr fontId="2" type="noConversion"/>
  </si>
  <si>
    <t>03</t>
    <phoneticPr fontId="2" type="noConversion"/>
  </si>
  <si>
    <t>기타시설장비유지비</t>
    <phoneticPr fontId="2" type="noConversion"/>
  </si>
  <si>
    <t>시설장비유지비</t>
    <phoneticPr fontId="2" type="noConversion"/>
  </si>
  <si>
    <t>213</t>
    <phoneticPr fontId="2" type="noConversion"/>
  </si>
  <si>
    <t>자산취득비</t>
    <phoneticPr fontId="2" type="noConversion"/>
  </si>
  <si>
    <t>212</t>
    <phoneticPr fontId="2" type="noConversion"/>
  </si>
  <si>
    <t>시설비</t>
    <phoneticPr fontId="2" type="noConversion"/>
  </si>
  <si>
    <t>211</t>
    <phoneticPr fontId="2" type="noConversion"/>
  </si>
  <si>
    <t>21</t>
    <phoneticPr fontId="2" type="noConversion"/>
  </si>
  <si>
    <t>재산조성비</t>
    <phoneticPr fontId="2" type="noConversion"/>
  </si>
  <si>
    <t>02</t>
    <phoneticPr fontId="2" type="noConversion"/>
  </si>
  <si>
    <t>기타운영비</t>
    <phoneticPr fontId="2" type="noConversion"/>
  </si>
  <si>
    <t>직원단체복</t>
    <phoneticPr fontId="2" type="noConversion"/>
  </si>
  <si>
    <t>급량비</t>
    <phoneticPr fontId="2" type="noConversion"/>
  </si>
  <si>
    <t>136</t>
    <phoneticPr fontId="2" type="noConversion"/>
  </si>
  <si>
    <t>차량정비유지비</t>
    <phoneticPr fontId="2" type="noConversion"/>
  </si>
  <si>
    <t>차량비</t>
    <phoneticPr fontId="2" type="noConversion"/>
  </si>
  <si>
    <t>135</t>
    <phoneticPr fontId="2" type="noConversion"/>
  </si>
  <si>
    <t>유선방송시청료(체험홈)</t>
    <phoneticPr fontId="2" type="noConversion"/>
  </si>
  <si>
    <t>제세공과금</t>
    <phoneticPr fontId="2" type="noConversion"/>
  </si>
  <si>
    <t>134</t>
    <phoneticPr fontId="2" type="noConversion"/>
  </si>
  <si>
    <t>공공요금</t>
    <phoneticPr fontId="2" type="noConversion"/>
  </si>
  <si>
    <t>133</t>
    <phoneticPr fontId="2" type="noConversion"/>
  </si>
  <si>
    <t>퇴직연금수수료</t>
    <phoneticPr fontId="2" type="noConversion"/>
  </si>
  <si>
    <t>컨설팅</t>
    <phoneticPr fontId="2" type="noConversion"/>
  </si>
  <si>
    <t>홈페이지관리비</t>
    <phoneticPr fontId="2" type="noConversion"/>
  </si>
  <si>
    <t>수용비및수수료</t>
    <phoneticPr fontId="2" type="noConversion"/>
  </si>
  <si>
    <t>132</t>
    <phoneticPr fontId="2" type="noConversion"/>
  </si>
  <si>
    <t>직원연수(인장협)</t>
    <phoneticPr fontId="2" type="noConversion"/>
  </si>
  <si>
    <t>내부교육</t>
    <phoneticPr fontId="2" type="noConversion"/>
  </si>
  <si>
    <t>여비</t>
    <phoneticPr fontId="2" type="noConversion"/>
  </si>
  <si>
    <t>131</t>
    <phoneticPr fontId="2" type="noConversion"/>
  </si>
  <si>
    <t xml:space="preserve"> </t>
    <phoneticPr fontId="2" type="noConversion"/>
  </si>
  <si>
    <t>회의비</t>
    <phoneticPr fontId="2" type="noConversion"/>
  </si>
  <si>
    <t>파모기획단 회비</t>
    <phoneticPr fontId="2" type="noConversion"/>
  </si>
  <si>
    <t>기관운영비</t>
    <phoneticPr fontId="2" type="noConversion"/>
  </si>
  <si>
    <t>업무추진비</t>
    <phoneticPr fontId="2" type="noConversion"/>
  </si>
  <si>
    <t>기타후생경비</t>
    <phoneticPr fontId="2" type="noConversion"/>
  </si>
  <si>
    <t>종사자상해보험</t>
    <phoneticPr fontId="2" type="noConversion"/>
  </si>
  <si>
    <t>소그룹활동</t>
    <phoneticPr fontId="2" type="noConversion"/>
  </si>
  <si>
    <t>송년회</t>
    <phoneticPr fontId="2" type="noConversion"/>
  </si>
  <si>
    <t>사회보험부담비용</t>
    <phoneticPr fontId="2" type="noConversion"/>
  </si>
  <si>
    <t>퇴직금및퇴직적립금</t>
    <phoneticPr fontId="2" type="noConversion"/>
  </si>
  <si>
    <t>일용잡금</t>
    <phoneticPr fontId="2" type="noConversion"/>
  </si>
  <si>
    <t>113</t>
    <phoneticPr fontId="2" type="noConversion"/>
  </si>
  <si>
    <t>명절휴가비</t>
    <phoneticPr fontId="2" type="noConversion"/>
  </si>
  <si>
    <t>제수당</t>
    <phoneticPr fontId="2" type="noConversion"/>
  </si>
  <si>
    <t>112</t>
    <phoneticPr fontId="2" type="noConversion"/>
  </si>
  <si>
    <t>급여</t>
    <phoneticPr fontId="2" type="noConversion"/>
  </si>
  <si>
    <t>111</t>
    <phoneticPr fontId="2" type="noConversion"/>
  </si>
  <si>
    <t>인건비</t>
    <phoneticPr fontId="2" type="noConversion"/>
  </si>
  <si>
    <t>사무비</t>
    <phoneticPr fontId="2" type="noConversion"/>
  </si>
  <si>
    <t>01</t>
    <phoneticPr fontId="2" type="noConversion"/>
  </si>
  <si>
    <t>비율(%)</t>
    <phoneticPr fontId="2" type="noConversion"/>
  </si>
  <si>
    <t>금액</t>
    <phoneticPr fontId="2" type="noConversion"/>
  </si>
  <si>
    <t>목</t>
    <phoneticPr fontId="2" type="noConversion"/>
  </si>
  <si>
    <t>항</t>
    <phoneticPr fontId="2" type="noConversion"/>
  </si>
  <si>
    <t>관</t>
    <phoneticPr fontId="2" type="noConversion"/>
  </si>
  <si>
    <t>증감(B-A)</t>
    <phoneticPr fontId="2" type="noConversion"/>
  </si>
  <si>
    <t>과      목</t>
    <phoneticPr fontId="2" type="noConversion"/>
  </si>
  <si>
    <t>세목</t>
    <phoneticPr fontId="2" type="noConversion"/>
  </si>
  <si>
    <t>수량</t>
    <phoneticPr fontId="2" type="noConversion"/>
  </si>
  <si>
    <t>횟수</t>
    <phoneticPr fontId="2" type="noConversion"/>
  </si>
  <si>
    <t>금액</t>
    <phoneticPr fontId="2" type="noConversion"/>
  </si>
  <si>
    <t>사회복지공동모금회</t>
    <phoneticPr fontId="2" type="noConversion"/>
  </si>
  <si>
    <t>하계캠프(후원금)</t>
    <phoneticPr fontId="2" type="noConversion"/>
  </si>
  <si>
    <t>세목</t>
    <phoneticPr fontId="2" type="noConversion"/>
  </si>
  <si>
    <t>-</t>
    <phoneticPr fontId="2" type="noConversion"/>
  </si>
  <si>
    <t>수량</t>
    <phoneticPr fontId="2" type="noConversion"/>
  </si>
  <si>
    <t>횟수</t>
    <phoneticPr fontId="2" type="noConversion"/>
  </si>
  <si>
    <t>금액</t>
    <phoneticPr fontId="2" type="noConversion"/>
  </si>
  <si>
    <t>단위금액</t>
    <phoneticPr fontId="2" type="noConversion"/>
  </si>
  <si>
    <t xml:space="preserve">외부결연사업비 </t>
    <phoneticPr fontId="2" type="noConversion"/>
  </si>
  <si>
    <t>세입내역</t>
    <phoneticPr fontId="2" type="noConversion"/>
  </si>
  <si>
    <t>세출내역</t>
    <phoneticPr fontId="2" type="noConversion"/>
  </si>
  <si>
    <t>추경에 1,548,000반영할것</t>
    <phoneticPr fontId="2" type="noConversion"/>
  </si>
  <si>
    <t>당직비</t>
    <phoneticPr fontId="2" type="noConversion"/>
  </si>
  <si>
    <t>기본정보</t>
    <phoneticPr fontId="2" type="noConversion"/>
  </si>
  <si>
    <t>제목</t>
    <phoneticPr fontId="2" type="noConversion"/>
  </si>
  <si>
    <t>단위</t>
    <phoneticPr fontId="2" type="noConversion"/>
  </si>
  <si>
    <t>(단위:원)</t>
    <phoneticPr fontId="2" type="noConversion"/>
  </si>
  <si>
    <t>작성일</t>
    <phoneticPr fontId="2" type="noConversion"/>
  </si>
  <si>
    <t>후원관리비</t>
    <phoneticPr fontId="2" type="noConversion"/>
  </si>
  <si>
    <t>정화조청소비</t>
    <phoneticPr fontId="2" type="noConversion"/>
  </si>
  <si>
    <t>집단상담</t>
    <phoneticPr fontId="2" type="noConversion"/>
  </si>
  <si>
    <t>클럽활동</t>
    <phoneticPr fontId="2" type="noConversion"/>
  </si>
  <si>
    <t>위더스</t>
    <phoneticPr fontId="2" type="noConversion"/>
  </si>
  <si>
    <t>금융결재원수수료</t>
    <phoneticPr fontId="2" type="noConversion"/>
  </si>
  <si>
    <t>홍보비</t>
  </si>
  <si>
    <t>이월금</t>
    <phoneticPr fontId="2" type="noConversion"/>
  </si>
  <si>
    <t>이월금(후원)</t>
    <phoneticPr fontId="2" type="noConversion"/>
  </si>
  <si>
    <t>장애인인식개선사업</t>
    <phoneticPr fontId="2" type="noConversion"/>
  </si>
  <si>
    <t>지역사회교류사업</t>
    <phoneticPr fontId="2" type="noConversion"/>
  </si>
  <si>
    <t>교육사업비</t>
    <phoneticPr fontId="2" type="noConversion"/>
  </si>
  <si>
    <t>체육대회</t>
    <phoneticPr fontId="2" type="noConversion"/>
  </si>
  <si>
    <t>유관기관 찬조금</t>
    <phoneticPr fontId="2" type="noConversion"/>
  </si>
  <si>
    <t>기타 회의비</t>
    <phoneticPr fontId="2" type="noConversion"/>
  </si>
  <si>
    <t>기타 수용비 및 수수료</t>
    <phoneticPr fontId="2" type="noConversion"/>
  </si>
  <si>
    <t>전화,인터넷 사용료</t>
    <phoneticPr fontId="2" type="noConversion"/>
  </si>
  <si>
    <t>차량보험 및 자동차세</t>
    <phoneticPr fontId="2" type="noConversion"/>
  </si>
  <si>
    <t>가스 및 화재보험료</t>
    <phoneticPr fontId="2" type="noConversion"/>
  </si>
  <si>
    <t>시설물공사비</t>
    <phoneticPr fontId="2" type="noConversion"/>
  </si>
  <si>
    <t>소프트웨어구입</t>
    <phoneticPr fontId="2" type="noConversion"/>
  </si>
  <si>
    <t>의약품 및 소모품구입</t>
    <phoneticPr fontId="2" type="noConversion"/>
  </si>
  <si>
    <t>난방 도시가스요금</t>
    <phoneticPr fontId="2" type="noConversion"/>
  </si>
  <si>
    <t>체험홈</t>
    <phoneticPr fontId="2" type="noConversion"/>
  </si>
  <si>
    <t>감사의 밤</t>
    <phoneticPr fontId="2" type="noConversion"/>
  </si>
  <si>
    <t>산출내역(원)</t>
    <phoneticPr fontId="2" type="noConversion"/>
  </si>
  <si>
    <t>단가</t>
    <phoneticPr fontId="2" type="noConversion"/>
  </si>
  <si>
    <t>외부교육</t>
    <phoneticPr fontId="2" type="noConversion"/>
  </si>
  <si>
    <t>교육출장여비</t>
    <phoneticPr fontId="2" type="noConversion"/>
  </si>
  <si>
    <t>직원교육</t>
    <phoneticPr fontId="2" type="noConversion"/>
  </si>
  <si>
    <t>운영수당</t>
    <phoneticPr fontId="2" type="noConversion"/>
  </si>
  <si>
    <t>기획홍보사업비</t>
    <phoneticPr fontId="2" type="noConversion"/>
  </si>
  <si>
    <t>114</t>
    <phoneticPr fontId="2" type="noConversion"/>
  </si>
  <si>
    <t>115</t>
    <phoneticPr fontId="2" type="noConversion"/>
  </si>
  <si>
    <t>116</t>
    <phoneticPr fontId="2" type="noConversion"/>
  </si>
  <si>
    <t>122</t>
    <phoneticPr fontId="2" type="noConversion"/>
  </si>
  <si>
    <t>316</t>
    <phoneticPr fontId="2" type="noConversion"/>
  </si>
  <si>
    <t>317</t>
    <phoneticPr fontId="2" type="noConversion"/>
  </si>
  <si>
    <t>321</t>
    <phoneticPr fontId="2" type="noConversion"/>
  </si>
  <si>
    <t>322</t>
    <phoneticPr fontId="2" type="noConversion"/>
  </si>
  <si>
    <t>334</t>
    <phoneticPr fontId="2" type="noConversion"/>
  </si>
  <si>
    <t>상수도저수조개보수공사</t>
    <phoneticPr fontId="2" type="noConversion"/>
  </si>
  <si>
    <t>-</t>
    <phoneticPr fontId="2" type="noConversion"/>
  </si>
  <si>
    <t>상수도저수조개보수공사</t>
    <phoneticPr fontId="2" type="noConversion"/>
  </si>
  <si>
    <t>보전수당(보)</t>
    <phoneticPr fontId="2" type="noConversion"/>
  </si>
  <si>
    <t>(단위 : 원)</t>
    <phoneticPr fontId="2" type="noConversion"/>
  </si>
  <si>
    <t>09</t>
    <phoneticPr fontId="2" type="noConversion"/>
  </si>
  <si>
    <t>91</t>
    <phoneticPr fontId="2" type="noConversion"/>
  </si>
  <si>
    <t>잡수익</t>
    <phoneticPr fontId="2" type="noConversion"/>
  </si>
  <si>
    <t>후원금</t>
    <phoneticPr fontId="2" type="noConversion"/>
  </si>
  <si>
    <t>이월금</t>
    <phoneticPr fontId="2" type="noConversion"/>
  </si>
  <si>
    <t>2016년도
사업계획서</t>
    <phoneticPr fontId="2" type="noConversion"/>
  </si>
  <si>
    <t>2016.  03.    .</t>
    <phoneticPr fontId="2" type="noConversion"/>
  </si>
  <si>
    <t>예산액
(A)</t>
    <phoneticPr fontId="2" type="noConversion"/>
  </si>
  <si>
    <t>결산액
(B)</t>
    <phoneticPr fontId="2" type="noConversion"/>
  </si>
  <si>
    <t>명절휴가비</t>
    <phoneticPr fontId="2" type="noConversion"/>
  </si>
  <si>
    <t>생계비</t>
    <phoneticPr fontId="2" type="noConversion"/>
  </si>
  <si>
    <t>명절위로비</t>
    <phoneticPr fontId="2" type="noConversion"/>
  </si>
  <si>
    <t>월동대책비</t>
    <phoneticPr fontId="2" type="noConversion"/>
  </si>
  <si>
    <t>자립체험프로그램</t>
    <phoneticPr fontId="2" type="noConversion"/>
  </si>
  <si>
    <t>장의비</t>
    <phoneticPr fontId="2" type="noConversion"/>
  </si>
  <si>
    <t>상수도저수조개보수공사</t>
    <phoneticPr fontId="2" type="noConversion"/>
  </si>
  <si>
    <t>사업주환급교육</t>
    <phoneticPr fontId="2" type="noConversion"/>
  </si>
  <si>
    <t>기타잡수입</t>
    <phoneticPr fontId="2" type="noConversion"/>
  </si>
  <si>
    <t>입소비용수입</t>
    <phoneticPr fontId="2" type="noConversion"/>
  </si>
  <si>
    <t>기타보조금수입</t>
    <phoneticPr fontId="2" type="noConversion"/>
  </si>
  <si>
    <t>잡수익</t>
    <phoneticPr fontId="2" type="noConversion"/>
  </si>
  <si>
    <t>이자수입</t>
    <phoneticPr fontId="2" type="noConversion"/>
  </si>
  <si>
    <t>법인전입금(후원)</t>
    <phoneticPr fontId="2" type="noConversion"/>
  </si>
  <si>
    <t>후원금</t>
    <phoneticPr fontId="2" type="noConversion"/>
  </si>
  <si>
    <t>2016년도
결산서</t>
    <phoneticPr fontId="2" type="noConversion"/>
  </si>
  <si>
    <t>2016년도 세입·세출 결산서</t>
    <phoneticPr fontId="2" type="noConversion"/>
  </si>
  <si>
    <t>장애인가족돌봄휴식지원사업</t>
    <phoneticPr fontId="2" type="noConversion"/>
  </si>
  <si>
    <t>기타지정후원</t>
    <phoneticPr fontId="2" type="noConversion"/>
  </si>
  <si>
    <t>공동모금지정기탁(현대차그룹)</t>
    <phoneticPr fontId="2" type="noConversion"/>
  </si>
  <si>
    <t>사회복지공동모금회(한국GM)</t>
    <phoneticPr fontId="2" type="noConversion"/>
  </si>
  <si>
    <t>기타보조금</t>
    <phoneticPr fontId="2" type="noConversion"/>
  </si>
  <si>
    <t>공동모금지정기탁(현대차그룹)</t>
    <phoneticPr fontId="2" type="noConversion"/>
  </si>
  <si>
    <t>장애인가족돌봄휴식지원사업</t>
    <phoneticPr fontId="2" type="noConversion"/>
  </si>
  <si>
    <t>기타 지정후원</t>
    <phoneticPr fontId="2" type="noConversion"/>
  </si>
  <si>
    <t>볼론티어스쿨</t>
    <phoneticPr fontId="2" type="noConversion"/>
  </si>
  <si>
    <t>지정후원금(캠프비)</t>
    <phoneticPr fontId="2" type="noConversion"/>
  </si>
  <si>
    <t>보전수당</t>
    <phoneticPr fontId="2" type="noConversion"/>
  </si>
  <si>
    <t>간담회</t>
    <phoneticPr fontId="2" type="noConversion"/>
  </si>
  <si>
    <t>운영위원회</t>
    <phoneticPr fontId="2" type="noConversion"/>
  </si>
  <si>
    <t>사회복지현장실습</t>
    <phoneticPr fontId="2" type="noConversion"/>
  </si>
  <si>
    <t>사회복지공동모금회(한국gm)</t>
    <phoneticPr fontId="2" type="noConversion"/>
  </si>
  <si>
    <t>부교재구입</t>
    <phoneticPr fontId="2" type="noConversion"/>
  </si>
  <si>
    <t>동계캠프(지정후원금)</t>
    <phoneticPr fontId="2" type="noConversion"/>
  </si>
  <si>
    <t>동계캠프(후원금)</t>
    <phoneticPr fontId="2" type="noConversion"/>
  </si>
  <si>
    <t>상담프로그램</t>
    <phoneticPr fontId="2" type="noConversion"/>
  </si>
  <si>
    <t>인권지킴이단지원</t>
    <phoneticPr fontId="2" type="noConversion"/>
  </si>
  <si>
    <t>2017.  02.    .</t>
    <phoneticPr fontId="2" type="noConversion"/>
  </si>
  <si>
    <t>법인전입금(후원)</t>
    <phoneticPr fontId="2" type="noConversion"/>
  </si>
  <si>
    <t>`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</si>
</sst>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;[Red]&quot;-&quot;#,##0"/>
    <numFmt numFmtId="178" formatCode="#,##0.00;[Red]&quot;-&quot;#,##0.00"/>
    <numFmt numFmtId="179" formatCode="#,##0_ "/>
    <numFmt numFmtId="180" formatCode="0.00_ "/>
    <numFmt numFmtId="181" formatCode="_ * #,##0_ ;_ * \-#,##0_ ;_ * &quot;-&quot;_ ;_ @_ "/>
    <numFmt numFmtId="182" formatCode="_ * #,##0.00_ ;_ * \-#,##0.00_ ;_ * &quot;-&quot;??_ ;_ @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[Red]#,##0"/>
    <numFmt numFmtId="186" formatCode="#,##0.0_);[Red]\(#,##0.0\)"/>
    <numFmt numFmtId="187" formatCode="#,##0.0_ "/>
    <numFmt numFmtId="188" formatCode="_-* #,##0.0_-;\-* #,##0.0_-;_-* &quot;-&quot;?_-;_-@_-"/>
    <numFmt numFmtId="189" formatCode="#,###,"/>
    <numFmt numFmtId="190" formatCode="0_ "/>
    <numFmt numFmtId="191" formatCode="#,###"/>
    <numFmt numFmtId="192" formatCode="_-* #,##0.0000_-;\-* #,##0.0000_-;_-* &quot;-&quot;????_-;_-@_-"/>
    <numFmt numFmtId="193" formatCode="_-* #,##0.000000_-;\-* #,##0.000000_-;_-* &quot;-&quot;??????_-;_-@_-"/>
    <numFmt numFmtId="194" formatCode="_-* #,##0.00000000_-;\-* #,##0.00000000_-;_-* &quot;-&quot;????????_-;_-@_-"/>
    <numFmt numFmtId="195" formatCode="0.0_ 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8"/>
      <name val="굴림체"/>
      <family val="3"/>
      <charset val="129"/>
    </font>
    <font>
      <sz val="8"/>
      <name val="굴림체"/>
      <family val="3"/>
      <charset val="129"/>
    </font>
    <font>
      <sz val="7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sz val="9"/>
      <name val="굴림체"/>
      <family val="3"/>
      <charset val="129"/>
    </font>
    <font>
      <sz val="11"/>
      <color indexed="10"/>
      <name val="굴림체"/>
      <family val="3"/>
      <charset val="129"/>
    </font>
    <font>
      <sz val="11"/>
      <color indexed="62"/>
      <name val="돋움"/>
      <family val="3"/>
      <charset val="129"/>
    </font>
    <font>
      <sz val="8"/>
      <color indexed="62"/>
      <name val="돋움"/>
      <family val="3"/>
      <charset val="129"/>
    </font>
    <font>
      <sz val="7"/>
      <color indexed="62"/>
      <name val="돋움"/>
      <family val="3"/>
      <charset val="129"/>
    </font>
    <font>
      <sz val="7"/>
      <name val="돋움"/>
      <family val="3"/>
      <charset val="129"/>
    </font>
    <font>
      <sz val="30"/>
      <name val="굴림"/>
      <family val="3"/>
      <charset val="129"/>
    </font>
    <font>
      <sz val="26"/>
      <name val="돋움"/>
      <family val="3"/>
      <charset val="129"/>
    </font>
    <font>
      <sz val="24"/>
      <name val="돋움"/>
      <family val="3"/>
      <charset val="129"/>
    </font>
    <font>
      <sz val="22"/>
      <name val="굴림"/>
      <family val="3"/>
      <charset val="129"/>
    </font>
    <font>
      <sz val="28"/>
      <name val="굴림"/>
      <family val="3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8"/>
      <color indexed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6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7.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4" fillId="0" borderId="0"/>
    <xf numFmtId="0" fontId="22" fillId="0" borderId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38" fontId="25" fillId="2" borderId="0" applyNumberFormat="0" applyBorder="0" applyAlignment="0" applyProtection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10" fontId="25" fillId="3" borderId="3" applyNumberFormat="0" applyBorder="0" applyAlignment="0" applyProtection="0"/>
    <xf numFmtId="185" fontId="1" fillId="0" borderId="0"/>
    <xf numFmtId="0" fontId="22" fillId="0" borderId="0"/>
    <xf numFmtId="10" fontId="22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1" fillId="0" borderId="0"/>
  </cellStyleXfs>
  <cellXfs count="52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5" fillId="0" borderId="0" xfId="21" applyNumberFormat="1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4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41" fontId="4" fillId="0" borderId="0" xfId="21" applyFont="1" applyAlignment="1"/>
    <xf numFmtId="41" fontId="4" fillId="0" borderId="0" xfId="21" applyFont="1" applyAlignment="1">
      <alignment horizontal="center"/>
    </xf>
    <xf numFmtId="41" fontId="7" fillId="0" borderId="0" xfId="21" applyFont="1" applyAlignment="1">
      <alignment horizontal="right"/>
    </xf>
    <xf numFmtId="41" fontId="9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41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7" fillId="0" borderId="0" xfId="0" applyNumberFormat="1" applyFont="1" applyFill="1">
      <alignment vertical="center"/>
    </xf>
    <xf numFmtId="176" fontId="7" fillId="4" borderId="0" xfId="0" applyNumberFormat="1" applyFont="1" applyFill="1">
      <alignment vertical="center"/>
    </xf>
    <xf numFmtId="176" fontId="10" fillId="0" borderId="0" xfId="0" applyNumberFormat="1" applyFont="1">
      <alignment vertical="center"/>
    </xf>
    <xf numFmtId="41" fontId="9" fillId="0" borderId="0" xfId="21" applyFont="1" applyFill="1" applyBorder="1" applyAlignment="1">
      <alignment horizontal="right" vertical="center" shrinkToFit="1"/>
    </xf>
    <xf numFmtId="0" fontId="0" fillId="0" borderId="0" xfId="26" applyFont="1"/>
    <xf numFmtId="0" fontId="1" fillId="0" borderId="0" xfId="26" applyFont="1"/>
    <xf numFmtId="0" fontId="7" fillId="0" borderId="0" xfId="26" applyFont="1"/>
    <xf numFmtId="0" fontId="9" fillId="0" borderId="0" xfId="26" applyFont="1"/>
    <xf numFmtId="0" fontId="8" fillId="0" borderId="0" xfId="26" applyFont="1"/>
    <xf numFmtId="41" fontId="6" fillId="0" borderId="3" xfId="22" applyFont="1" applyFill="1" applyBorder="1" applyAlignment="1">
      <alignment horizontal="center" vertical="center"/>
    </xf>
    <xf numFmtId="0" fontId="6" fillId="0" borderId="0" xfId="26" applyFont="1" applyFill="1"/>
    <xf numFmtId="41" fontId="9" fillId="0" borderId="3" xfId="22" applyFont="1" applyFill="1" applyBorder="1" applyAlignment="1">
      <alignment horizontal="center" vertical="center"/>
    </xf>
    <xf numFmtId="41" fontId="9" fillId="0" borderId="3" xfId="22" applyFont="1" applyFill="1" applyBorder="1" applyAlignment="1">
      <alignment horizontal="right" vertical="center"/>
    </xf>
    <xf numFmtId="0" fontId="7" fillId="0" borderId="0" xfId="26" applyFont="1" applyFill="1"/>
    <xf numFmtId="41" fontId="9" fillId="0" borderId="0" xfId="22" applyFont="1"/>
    <xf numFmtId="41" fontId="7" fillId="0" borderId="0" xfId="22" applyFont="1"/>
    <xf numFmtId="41" fontId="7" fillId="0" borderId="0" xfId="26" applyNumberFormat="1" applyFont="1"/>
    <xf numFmtId="41" fontId="7" fillId="0" borderId="0" xfId="26" applyNumberFormat="1" applyFont="1" applyFill="1"/>
    <xf numFmtId="41" fontId="9" fillId="0" borderId="0" xfId="21" applyFont="1" applyFill="1" applyBorder="1" applyAlignment="1">
      <alignment horizontal="right" vertical="center" wrapText="1" shrinkToFit="1"/>
    </xf>
    <xf numFmtId="41" fontId="6" fillId="0" borderId="0" xfId="26" applyNumberFormat="1" applyFont="1" applyFill="1"/>
    <xf numFmtId="41" fontId="9" fillId="0" borderId="0" xfId="26" applyNumberFormat="1" applyFont="1"/>
    <xf numFmtId="41" fontId="7" fillId="0" borderId="0" xfId="21" applyFont="1">
      <alignment vertical="center"/>
    </xf>
    <xf numFmtId="41" fontId="7" fillId="0" borderId="0" xfId="21" applyFont="1" applyFill="1">
      <alignment vertical="center"/>
    </xf>
    <xf numFmtId="41" fontId="35" fillId="0" borderId="0" xfId="21" applyFont="1">
      <alignment vertical="center"/>
    </xf>
    <xf numFmtId="41" fontId="35" fillId="0" borderId="0" xfId="21" applyFont="1" applyFill="1">
      <alignment vertical="center"/>
    </xf>
    <xf numFmtId="41" fontId="36" fillId="0" borderId="0" xfId="21" applyFont="1">
      <alignment vertical="center"/>
    </xf>
    <xf numFmtId="41" fontId="0" fillId="0" borderId="0" xfId="0" applyNumberFormat="1">
      <alignment vertical="center"/>
    </xf>
    <xf numFmtId="0" fontId="3" fillId="0" borderId="0" xfId="26" applyFont="1" applyAlignment="1"/>
    <xf numFmtId="41" fontId="7" fillId="0" borderId="0" xfId="21" applyFont="1" applyFill="1" applyAlignment="1"/>
    <xf numFmtId="41" fontId="1" fillId="0" borderId="0" xfId="21" applyFont="1">
      <alignment vertical="center"/>
    </xf>
    <xf numFmtId="41" fontId="0" fillId="0" borderId="0" xfId="21" applyFont="1">
      <alignment vertical="center"/>
    </xf>
    <xf numFmtId="41" fontId="7" fillId="0" borderId="0" xfId="21" applyFont="1" applyAlignment="1">
      <alignment horizontal="center" vertical="center"/>
    </xf>
    <xf numFmtId="41" fontId="0" fillId="5" borderId="14" xfId="0" applyNumberFormat="1" applyFill="1" applyBorder="1">
      <alignment vertical="center"/>
    </xf>
    <xf numFmtId="41" fontId="4" fillId="0" borderId="6" xfId="21" applyFont="1" applyFill="1" applyBorder="1" applyAlignment="1">
      <alignment vertical="center"/>
    </xf>
    <xf numFmtId="186" fontId="0" fillId="0" borderId="0" xfId="0" applyNumberFormat="1">
      <alignment vertical="center"/>
    </xf>
    <xf numFmtId="186" fontId="11" fillId="0" borderId="0" xfId="0" applyNumberFormat="1" applyFont="1">
      <alignment vertical="center"/>
    </xf>
    <xf numFmtId="41" fontId="4" fillId="0" borderId="7" xfId="21" applyFont="1" applyFill="1" applyBorder="1" applyAlignment="1">
      <alignment vertical="center" wrapText="1"/>
    </xf>
    <xf numFmtId="43" fontId="7" fillId="0" borderId="0" xfId="0" applyNumberFormat="1" applyFo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6" fillId="0" borderId="0" xfId="21" applyFont="1" applyAlignment="1">
      <alignment horizontal="center" vertical="center"/>
    </xf>
    <xf numFmtId="186" fontId="31" fillId="0" borderId="0" xfId="0" applyNumberFormat="1" applyFont="1">
      <alignment vertical="center"/>
    </xf>
    <xf numFmtId="41" fontId="37" fillId="0" borderId="0" xfId="21" applyFont="1" applyFill="1" applyBorder="1">
      <alignment vertical="center"/>
    </xf>
    <xf numFmtId="41" fontId="31" fillId="0" borderId="0" xfId="21" applyFont="1">
      <alignment vertical="center"/>
    </xf>
    <xf numFmtId="41" fontId="31" fillId="0" borderId="0" xfId="0" applyNumberFormat="1" applyFont="1">
      <alignment vertical="center"/>
    </xf>
    <xf numFmtId="187" fontId="31" fillId="0" borderId="0" xfId="0" applyNumberFormat="1" applyFont="1">
      <alignment vertical="center"/>
    </xf>
    <xf numFmtId="0" fontId="31" fillId="0" borderId="0" xfId="0" applyFont="1">
      <alignment vertical="center"/>
    </xf>
    <xf numFmtId="0" fontId="8" fillId="0" borderId="8" xfId="0" applyFont="1" applyFill="1" applyBorder="1" applyAlignment="1">
      <alignment vertical="center"/>
    </xf>
    <xf numFmtId="41" fontId="4" fillId="0" borderId="8" xfId="21" applyFont="1" applyFill="1" applyBorder="1" applyAlignment="1">
      <alignment horizontal="center" vertical="center"/>
    </xf>
    <xf numFmtId="41" fontId="6" fillId="0" borderId="8" xfId="2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1" fontId="4" fillId="0" borderId="0" xfId="21" applyFont="1" applyFill="1" applyBorder="1" applyAlignment="1">
      <alignment horizontal="center"/>
    </xf>
    <xf numFmtId="0" fontId="3" fillId="0" borderId="0" xfId="26" applyFont="1" applyAlignment="1">
      <alignment horizontal="center"/>
    </xf>
    <xf numFmtId="49" fontId="4" fillId="0" borderId="3" xfId="21" applyNumberFormat="1" applyFont="1" applyFill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41" fontId="4" fillId="0" borderId="0" xfId="21" applyFont="1">
      <alignment vertical="center"/>
    </xf>
    <xf numFmtId="0" fontId="4" fillId="0" borderId="15" xfId="21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41" fontId="12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5" xfId="0" applyFont="1" applyFill="1" applyBorder="1" applyAlignment="1">
      <alignment vertical="center"/>
    </xf>
    <xf numFmtId="41" fontId="4" fillId="0" borderId="15" xfId="21" applyFont="1" applyFill="1" applyBorder="1" applyAlignment="1">
      <alignment vertical="center" shrinkToFit="1"/>
    </xf>
    <xf numFmtId="41" fontId="4" fillId="0" borderId="16" xfId="21" applyFont="1" applyFill="1" applyBorder="1" applyAlignment="1">
      <alignment vertical="top" shrinkToFit="1"/>
    </xf>
    <xf numFmtId="49" fontId="4" fillId="0" borderId="17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top" shrinkToFit="1"/>
    </xf>
    <xf numFmtId="49" fontId="4" fillId="0" borderId="15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center" shrinkToFit="1"/>
    </xf>
    <xf numFmtId="49" fontId="4" fillId="0" borderId="16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center" wrapText="1" shrinkToFit="1"/>
    </xf>
    <xf numFmtId="41" fontId="4" fillId="0" borderId="17" xfId="21" applyFont="1" applyFill="1" applyBorder="1" applyAlignment="1">
      <alignment vertical="center" wrapText="1"/>
    </xf>
    <xf numFmtId="41" fontId="4" fillId="0" borderId="17" xfId="2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1" fontId="4" fillId="0" borderId="16" xfId="2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>
      <alignment horizontal="center" vertical="center"/>
    </xf>
    <xf numFmtId="41" fontId="4" fillId="0" borderId="15" xfId="21" applyFont="1" applyFill="1" applyBorder="1" applyAlignment="1">
      <alignment vertical="center"/>
    </xf>
    <xf numFmtId="41" fontId="4" fillId="0" borderId="15" xfId="2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1" fontId="4" fillId="0" borderId="3" xfId="21" applyFont="1" applyFill="1" applyBorder="1" applyAlignment="1">
      <alignment vertical="center"/>
    </xf>
    <xf numFmtId="49" fontId="4" fillId="0" borderId="3" xfId="21" applyNumberFormat="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vertical="center"/>
    </xf>
    <xf numFmtId="41" fontId="4" fillId="0" borderId="0" xfId="21" applyFont="1" applyFill="1" applyBorder="1" applyAlignment="1">
      <alignment vertical="center"/>
    </xf>
    <xf numFmtId="41" fontId="4" fillId="0" borderId="17" xfId="21" applyFont="1" applyFill="1" applyBorder="1" applyAlignment="1">
      <alignment vertical="center" shrinkToFit="1"/>
    </xf>
    <xf numFmtId="41" fontId="4" fillId="0" borderId="4" xfId="21" applyFont="1" applyFill="1" applyBorder="1" applyAlignment="1">
      <alignment horizontal="left" vertical="center" wrapText="1" shrinkToFit="1"/>
    </xf>
    <xf numFmtId="41" fontId="4" fillId="0" borderId="6" xfId="21" applyFont="1" applyFill="1" applyBorder="1" applyAlignment="1">
      <alignment horizontal="left" vertical="center" wrapText="1" shrinkToFit="1"/>
    </xf>
    <xf numFmtId="41" fontId="4" fillId="0" borderId="0" xfId="21" applyFont="1" applyFill="1" applyBorder="1" applyAlignment="1">
      <alignment horizontal="right" vertical="center" shrinkToFit="1"/>
    </xf>
    <xf numFmtId="49" fontId="4" fillId="0" borderId="0" xfId="21" applyNumberFormat="1" applyFont="1" applyFill="1" applyBorder="1" applyAlignment="1">
      <alignment horizontal="center" vertical="center" wrapText="1" shrinkToFit="1"/>
    </xf>
    <xf numFmtId="41" fontId="4" fillId="0" borderId="15" xfId="21" applyFont="1" applyFill="1" applyBorder="1" applyAlignment="1">
      <alignment horizontal="center" vertical="center" shrinkToFit="1"/>
    </xf>
    <xf numFmtId="41" fontId="4" fillId="0" borderId="6" xfId="21" applyFont="1" applyFill="1" applyBorder="1" applyAlignment="1">
      <alignment horizontal="left" vertical="center" shrinkToFit="1"/>
    </xf>
    <xf numFmtId="41" fontId="4" fillId="0" borderId="12" xfId="21" applyFont="1" applyFill="1" applyBorder="1" applyAlignment="1">
      <alignment horizontal="left" vertical="center" shrinkToFit="1"/>
    </xf>
    <xf numFmtId="41" fontId="4" fillId="0" borderId="12" xfId="21" applyFont="1" applyFill="1" applyBorder="1" applyAlignment="1">
      <alignment vertical="center"/>
    </xf>
    <xf numFmtId="41" fontId="4" fillId="0" borderId="12" xfId="21" applyFont="1" applyFill="1" applyBorder="1" applyAlignment="1">
      <alignment horizontal="right" vertical="center" shrinkToFit="1"/>
    </xf>
    <xf numFmtId="49" fontId="4" fillId="0" borderId="0" xfId="21" applyNumberFormat="1" applyFont="1" applyFill="1" applyBorder="1" applyAlignment="1">
      <alignment horizontal="center" vertical="center" wrapText="1"/>
    </xf>
    <xf numFmtId="41" fontId="4" fillId="0" borderId="2" xfId="2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horizontal="center" vertical="center" shrinkToFit="1"/>
    </xf>
    <xf numFmtId="49" fontId="4" fillId="0" borderId="17" xfId="21" applyNumberFormat="1" applyFont="1" applyFill="1" applyBorder="1" applyAlignment="1">
      <alignment vertical="center"/>
    </xf>
    <xf numFmtId="41" fontId="4" fillId="0" borderId="17" xfId="21" applyFont="1" applyFill="1" applyBorder="1" applyAlignment="1">
      <alignment horizontal="center" vertical="center" shrinkToFit="1"/>
    </xf>
    <xf numFmtId="41" fontId="4" fillId="0" borderId="4" xfId="21" applyFont="1" applyFill="1" applyBorder="1" applyAlignment="1">
      <alignment horizontal="left" vertical="center" shrinkToFit="1"/>
    </xf>
    <xf numFmtId="41" fontId="4" fillId="0" borderId="16" xfId="21" applyFont="1" applyFill="1" applyBorder="1" applyAlignment="1">
      <alignment vertical="center" shrinkToFit="1"/>
    </xf>
    <xf numFmtId="41" fontId="4" fillId="0" borderId="7" xfId="21" applyFont="1" applyFill="1" applyBorder="1" applyAlignment="1">
      <alignment horizontal="left" vertical="center" shrinkToFit="1"/>
    </xf>
    <xf numFmtId="49" fontId="4" fillId="0" borderId="8" xfId="21" applyNumberFormat="1" applyFont="1" applyFill="1" applyBorder="1" applyAlignment="1">
      <alignment horizontal="center" vertical="center" shrinkToFit="1"/>
    </xf>
    <xf numFmtId="41" fontId="4" fillId="0" borderId="11" xfId="21" applyFont="1" applyFill="1" applyBorder="1" applyAlignment="1">
      <alignment horizontal="left" vertical="center" wrapText="1" shrinkToFit="1"/>
    </xf>
    <xf numFmtId="41" fontId="4" fillId="0" borderId="5" xfId="21" applyFont="1" applyFill="1" applyBorder="1" applyAlignment="1">
      <alignment vertical="center"/>
    </xf>
    <xf numFmtId="49" fontId="4" fillId="0" borderId="16" xfId="21" applyNumberFormat="1" applyFont="1" applyFill="1" applyBorder="1" applyAlignment="1">
      <alignment vertical="center"/>
    </xf>
    <xf numFmtId="41" fontId="4" fillId="0" borderId="16" xfId="21" applyFont="1" applyFill="1" applyBorder="1" applyAlignment="1">
      <alignment horizontal="center" vertical="center" shrinkToFit="1"/>
    </xf>
    <xf numFmtId="41" fontId="4" fillId="0" borderId="3" xfId="21" applyFont="1" applyFill="1" applyBorder="1" applyAlignment="1">
      <alignment horizontal="left" vertical="center"/>
    </xf>
    <xf numFmtId="41" fontId="4" fillId="0" borderId="4" xfId="21" applyFont="1" applyFill="1" applyBorder="1" applyAlignment="1">
      <alignment vertical="center" shrinkToFit="1"/>
    </xf>
    <xf numFmtId="41" fontId="4" fillId="0" borderId="10" xfId="21" applyFont="1" applyFill="1" applyBorder="1" applyAlignment="1">
      <alignment vertical="center" shrinkToFit="1"/>
    </xf>
    <xf numFmtId="41" fontId="4" fillId="0" borderId="6" xfId="21" applyFont="1" applyFill="1" applyBorder="1" applyAlignment="1">
      <alignment vertical="center" shrinkToFit="1"/>
    </xf>
    <xf numFmtId="41" fontId="4" fillId="0" borderId="12" xfId="21" applyFont="1" applyFill="1" applyBorder="1" applyAlignment="1">
      <alignment vertical="center" shrinkToFit="1"/>
    </xf>
    <xf numFmtId="49" fontId="4" fillId="0" borderId="15" xfId="21" applyNumberFormat="1" applyFont="1" applyFill="1" applyBorder="1" applyAlignment="1">
      <alignment vertical="top"/>
    </xf>
    <xf numFmtId="49" fontId="4" fillId="0" borderId="16" xfId="21" applyNumberFormat="1" applyFont="1" applyFill="1" applyBorder="1" applyAlignment="1">
      <alignment vertical="top"/>
    </xf>
    <xf numFmtId="41" fontId="4" fillId="0" borderId="8" xfId="21" applyFont="1" applyFill="1" applyBorder="1" applyAlignment="1">
      <alignment vertical="center" wrapText="1"/>
    </xf>
    <xf numFmtId="41" fontId="4" fillId="0" borderId="9" xfId="21" applyFont="1" applyFill="1" applyBorder="1" applyAlignment="1">
      <alignment vertical="center" shrinkToFit="1"/>
    </xf>
    <xf numFmtId="188" fontId="4" fillId="0" borderId="3" xfId="0" applyNumberFormat="1" applyFont="1" applyFill="1" applyBorder="1" applyAlignment="1">
      <alignment horizontal="right" vertical="center"/>
    </xf>
    <xf numFmtId="188" fontId="4" fillId="0" borderId="17" xfId="21" applyNumberFormat="1" applyFont="1" applyFill="1" applyBorder="1" applyAlignment="1">
      <alignment horizontal="right" vertical="center"/>
    </xf>
    <xf numFmtId="188" fontId="4" fillId="0" borderId="3" xfId="21" applyNumberFormat="1" applyFont="1" applyFill="1" applyBorder="1" applyAlignment="1">
      <alignment horizontal="right" vertical="center"/>
    </xf>
    <xf numFmtId="188" fontId="4" fillId="0" borderId="11" xfId="21" applyNumberFormat="1" applyFont="1" applyFill="1" applyBorder="1" applyAlignment="1">
      <alignment horizontal="right" vertical="center"/>
    </xf>
    <xf numFmtId="188" fontId="4" fillId="0" borderId="3" xfId="21" applyNumberFormat="1" applyFont="1" applyFill="1" applyBorder="1" applyAlignment="1">
      <alignment horizontal="right" vertical="center" shrinkToFit="1"/>
    </xf>
    <xf numFmtId="188" fontId="4" fillId="0" borderId="16" xfId="21" applyNumberFormat="1" applyFont="1" applyFill="1" applyBorder="1" applyAlignment="1">
      <alignment horizontal="right" vertical="center"/>
    </xf>
    <xf numFmtId="188" fontId="4" fillId="0" borderId="15" xfId="21" applyNumberFormat="1" applyFont="1" applyFill="1" applyBorder="1" applyAlignment="1">
      <alignment horizontal="right" vertical="center"/>
    </xf>
    <xf numFmtId="49" fontId="4" fillId="0" borderId="16" xfId="21" applyNumberFormat="1" applyFont="1" applyFill="1" applyBorder="1" applyAlignment="1">
      <alignment horizontal="center" vertical="center" wrapText="1" shrinkToFit="1"/>
    </xf>
    <xf numFmtId="188" fontId="4" fillId="0" borderId="16" xfId="21" applyNumberFormat="1" applyFont="1" applyFill="1" applyBorder="1" applyAlignment="1">
      <alignment horizontal="right" vertical="center" shrinkToFit="1"/>
    </xf>
    <xf numFmtId="41" fontId="4" fillId="0" borderId="3" xfId="21" applyFont="1" applyFill="1" applyBorder="1" applyAlignment="1">
      <alignment horizontal="center" vertical="center" wrapText="1" shrinkToFit="1"/>
    </xf>
    <xf numFmtId="41" fontId="4" fillId="0" borderId="3" xfId="21" applyFont="1" applyFill="1" applyBorder="1" applyAlignment="1">
      <alignment horizontal="left" vertical="center" shrinkToFit="1"/>
    </xf>
    <xf numFmtId="41" fontId="4" fillId="0" borderId="17" xfId="21" applyFont="1" applyFill="1" applyBorder="1" applyAlignment="1">
      <alignment horizontal="left" vertical="center" shrinkToFit="1"/>
    </xf>
    <xf numFmtId="188" fontId="4" fillId="0" borderId="17" xfId="21" applyNumberFormat="1" applyFont="1" applyFill="1" applyBorder="1" applyAlignment="1">
      <alignment horizontal="right" vertical="center" shrinkToFit="1"/>
    </xf>
    <xf numFmtId="0" fontId="4" fillId="0" borderId="16" xfId="21" applyNumberFormat="1" applyFont="1" applyFill="1" applyBorder="1" applyAlignment="1">
      <alignment horizontal="center" vertical="center"/>
    </xf>
    <xf numFmtId="41" fontId="4" fillId="0" borderId="17" xfId="2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1" fontId="4" fillId="0" borderId="7" xfId="21" applyFont="1" applyFill="1" applyBorder="1" applyAlignment="1">
      <alignment vertical="center" shrinkToFit="1"/>
    </xf>
    <xf numFmtId="41" fontId="4" fillId="0" borderId="15" xfId="21" applyFont="1" applyFill="1" applyBorder="1" applyAlignment="1">
      <alignment vertical="center" wrapText="1"/>
    </xf>
    <xf numFmtId="41" fontId="4" fillId="0" borderId="15" xfId="21" applyFont="1" applyFill="1" applyBorder="1" applyAlignment="1">
      <alignment horizontal="center" vertical="center" wrapText="1"/>
    </xf>
    <xf numFmtId="41" fontId="4" fillId="0" borderId="15" xfId="21" applyFont="1" applyFill="1" applyBorder="1" applyAlignment="1">
      <alignment horizontal="center" vertical="center" wrapText="1" shrinkToFit="1"/>
    </xf>
    <xf numFmtId="0" fontId="4" fillId="0" borderId="3" xfId="21" applyNumberFormat="1" applyFont="1" applyFill="1" applyBorder="1" applyAlignment="1">
      <alignment horizontal="center" vertical="center" wrapText="1"/>
    </xf>
    <xf numFmtId="0" fontId="4" fillId="0" borderId="17" xfId="21" applyNumberFormat="1" applyFont="1" applyFill="1" applyBorder="1" applyAlignment="1">
      <alignment horizontal="center" vertical="center" wrapText="1"/>
    </xf>
    <xf numFmtId="0" fontId="4" fillId="0" borderId="15" xfId="21" applyNumberFormat="1" applyFont="1" applyFill="1" applyBorder="1" applyAlignment="1">
      <alignment vertical="center" shrinkToFit="1"/>
    </xf>
    <xf numFmtId="41" fontId="4" fillId="0" borderId="16" xfId="21" applyFont="1" applyFill="1" applyBorder="1" applyAlignment="1">
      <alignment vertical="center" wrapText="1" shrinkToFit="1"/>
    </xf>
    <xf numFmtId="41" fontId="4" fillId="0" borderId="15" xfId="21" applyFont="1" applyFill="1" applyBorder="1" applyAlignment="1">
      <alignment vertical="top" shrinkToFit="1"/>
    </xf>
    <xf numFmtId="49" fontId="4" fillId="0" borderId="3" xfId="21" applyNumberFormat="1" applyFont="1" applyFill="1" applyBorder="1" applyAlignment="1">
      <alignment horizontal="center" vertical="center" wrapText="1" shrinkToFit="1"/>
    </xf>
    <xf numFmtId="49" fontId="4" fillId="0" borderId="15" xfId="21" applyNumberFormat="1" applyFont="1" applyFill="1" applyBorder="1" applyAlignment="1">
      <alignment vertical="center" shrinkToFit="1"/>
    </xf>
    <xf numFmtId="49" fontId="4" fillId="0" borderId="16" xfId="21" applyNumberFormat="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vertical="center" shrinkToFit="1"/>
    </xf>
    <xf numFmtId="49" fontId="4" fillId="0" borderId="4" xfId="21" applyNumberFormat="1" applyFont="1" applyFill="1" applyBorder="1" applyAlignment="1">
      <alignment vertical="center" shrinkToFit="1"/>
    </xf>
    <xf numFmtId="49" fontId="4" fillId="0" borderId="10" xfId="21" applyNumberFormat="1" applyFont="1" applyFill="1" applyBorder="1" applyAlignment="1">
      <alignment vertical="center" shrinkToFit="1"/>
    </xf>
    <xf numFmtId="49" fontId="4" fillId="0" borderId="6" xfId="21" applyNumberFormat="1" applyFont="1" applyFill="1" applyBorder="1" applyAlignment="1">
      <alignment vertical="center" shrinkToFit="1"/>
    </xf>
    <xf numFmtId="49" fontId="4" fillId="0" borderId="12" xfId="21" applyNumberFormat="1" applyFont="1" applyFill="1" applyBorder="1" applyAlignment="1">
      <alignment vertical="center" shrinkToFit="1"/>
    </xf>
    <xf numFmtId="49" fontId="4" fillId="0" borderId="3" xfId="21" applyNumberFormat="1" applyFont="1" applyFill="1" applyBorder="1" applyAlignment="1">
      <alignment vertical="center" shrinkToFit="1"/>
    </xf>
    <xf numFmtId="49" fontId="4" fillId="0" borderId="5" xfId="21" applyNumberFormat="1" applyFont="1" applyFill="1" applyBorder="1" applyAlignment="1">
      <alignment vertical="center" shrinkToFit="1"/>
    </xf>
    <xf numFmtId="49" fontId="4" fillId="0" borderId="0" xfId="21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/>
    </xf>
    <xf numFmtId="49" fontId="4" fillId="0" borderId="15" xfId="21" applyNumberFormat="1" applyFont="1" applyFill="1" applyBorder="1" applyAlignment="1">
      <alignment vertical="center" wrapText="1" shrinkToFit="1"/>
    </xf>
    <xf numFmtId="49" fontId="4" fillId="0" borderId="7" xfId="21" applyNumberFormat="1" applyFont="1" applyFill="1" applyBorder="1" applyAlignment="1">
      <alignment vertical="center" shrinkToFit="1"/>
    </xf>
    <xf numFmtId="49" fontId="4" fillId="0" borderId="9" xfId="21" applyNumberFormat="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horizontal="center" vertical="center" wrapText="1"/>
    </xf>
    <xf numFmtId="49" fontId="32" fillId="0" borderId="17" xfId="21" applyNumberFormat="1" applyFont="1" applyFill="1" applyBorder="1" applyAlignment="1">
      <alignment vertical="center" shrinkToFit="1"/>
    </xf>
    <xf numFmtId="188" fontId="4" fillId="0" borderId="15" xfId="21" applyNumberFormat="1" applyFont="1" applyFill="1" applyBorder="1" applyAlignment="1">
      <alignment horizontal="right" vertical="center" shrinkToFit="1"/>
    </xf>
    <xf numFmtId="41" fontId="4" fillId="0" borderId="5" xfId="21" applyFont="1" applyFill="1" applyBorder="1" applyAlignment="1">
      <alignment horizontal="left" vertical="center" wrapText="1" shrinkToFit="1"/>
    </xf>
    <xf numFmtId="41" fontId="4" fillId="0" borderId="0" xfId="21" applyFont="1" applyFill="1" applyBorder="1" applyAlignment="1">
      <alignment horizontal="left" vertical="center" wrapText="1" shrinkToFit="1"/>
    </xf>
    <xf numFmtId="41" fontId="4" fillId="0" borderId="8" xfId="21" applyFont="1" applyFill="1" applyBorder="1" applyAlignment="1">
      <alignment horizontal="left" vertical="center" shrinkToFit="1"/>
    </xf>
    <xf numFmtId="41" fontId="4" fillId="0" borderId="13" xfId="21" applyFont="1" applyFill="1" applyBorder="1" applyAlignment="1">
      <alignment vertical="center"/>
    </xf>
    <xf numFmtId="188" fontId="4" fillId="0" borderId="15" xfId="21" applyNumberFormat="1" applyFont="1" applyFill="1" applyBorder="1" applyAlignment="1">
      <alignment horizontal="right" vertical="center" wrapText="1" shrinkToFit="1"/>
    </xf>
    <xf numFmtId="188" fontId="4" fillId="0" borderId="16" xfId="21" applyNumberFormat="1" applyFont="1" applyFill="1" applyBorder="1" applyAlignment="1">
      <alignment horizontal="right" vertical="center" wrapText="1" shrinkToFit="1"/>
    </xf>
    <xf numFmtId="41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6" xfId="21" applyNumberFormat="1" applyFont="1" applyFill="1" applyBorder="1" applyAlignment="1">
      <alignment vertical="center"/>
    </xf>
    <xf numFmtId="49" fontId="4" fillId="0" borderId="12" xfId="21" applyNumberFormat="1" applyFont="1" applyFill="1" applyBorder="1" applyAlignment="1">
      <alignment vertical="center"/>
    </xf>
    <xf numFmtId="41" fontId="4" fillId="0" borderId="16" xfId="2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1" fontId="4" fillId="0" borderId="7" xfId="2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horizontal="right" vertical="center"/>
    </xf>
    <xf numFmtId="49" fontId="4" fillId="0" borderId="0" xfId="21" applyNumberFormat="1" applyFont="1" applyFill="1" applyBorder="1" applyAlignment="1">
      <alignment horizontal="left" vertical="center" shrinkToFit="1"/>
    </xf>
    <xf numFmtId="49" fontId="4" fillId="0" borderId="0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vertical="center" wrapText="1"/>
    </xf>
    <xf numFmtId="49" fontId="4" fillId="0" borderId="5" xfId="21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11" xfId="21" applyNumberFormat="1" applyFont="1" applyFill="1" applyBorder="1" applyAlignment="1">
      <alignment horizontal="left" vertical="center" shrinkToFit="1"/>
    </xf>
    <xf numFmtId="49" fontId="4" fillId="0" borderId="2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horizontal="left" vertical="center" wrapText="1" shrinkToFit="1"/>
    </xf>
    <xf numFmtId="49" fontId="4" fillId="0" borderId="6" xfId="21" applyNumberFormat="1" applyFont="1" applyFill="1" applyBorder="1" applyAlignment="1">
      <alignment horizontal="left" vertical="center" wrapText="1" shrinkToFit="1"/>
    </xf>
    <xf numFmtId="49" fontId="4" fillId="0" borderId="6" xfId="21" applyNumberFormat="1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21" applyNumberFormat="1" applyFont="1" applyFill="1" applyBorder="1" applyAlignment="1">
      <alignment horizontal="left" vertical="center" shrinkToFit="1"/>
    </xf>
    <xf numFmtId="49" fontId="4" fillId="0" borderId="4" xfId="21" applyNumberFormat="1" applyFont="1" applyFill="1" applyBorder="1" applyAlignment="1">
      <alignment horizontal="left" vertical="center" shrinkToFit="1"/>
    </xf>
    <xf numFmtId="49" fontId="4" fillId="0" borderId="11" xfId="21" applyNumberFormat="1" applyFont="1" applyFill="1" applyBorder="1" applyAlignment="1">
      <alignment horizontal="left" vertical="center" wrapText="1" shrinkToFit="1"/>
    </xf>
    <xf numFmtId="49" fontId="4" fillId="0" borderId="7" xfId="21" applyNumberFormat="1" applyFont="1" applyFill="1" applyBorder="1" applyAlignment="1">
      <alignment vertical="center" wrapText="1"/>
    </xf>
    <xf numFmtId="0" fontId="32" fillId="0" borderId="16" xfId="0" applyFont="1" applyFill="1" applyBorder="1" applyAlignment="1">
      <alignment vertical="center"/>
    </xf>
    <xf numFmtId="41" fontId="6" fillId="0" borderId="3" xfId="22" applyFont="1" applyFill="1" applyBorder="1" applyAlignment="1">
      <alignment horizontal="center" vertical="center" wrapText="1"/>
    </xf>
    <xf numFmtId="188" fontId="4" fillId="0" borderId="6" xfId="21" applyNumberFormat="1" applyFont="1" applyFill="1" applyBorder="1" applyAlignment="1">
      <alignment horizontal="right" vertical="center"/>
    </xf>
    <xf numFmtId="188" fontId="4" fillId="0" borderId="7" xfId="21" applyNumberFormat="1" applyFont="1" applyFill="1" applyBorder="1" applyAlignment="1">
      <alignment horizontal="right" vertical="center"/>
    </xf>
    <xf numFmtId="49" fontId="4" fillId="0" borderId="0" xfId="21" applyNumberFormat="1" applyFont="1" applyFill="1" applyBorder="1" applyAlignment="1">
      <alignment horizontal="left" vertical="center" wrapText="1" shrinkToFit="1"/>
    </xf>
    <xf numFmtId="49" fontId="4" fillId="0" borderId="17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center"/>
    </xf>
    <xf numFmtId="49" fontId="4" fillId="0" borderId="15" xfId="21" applyNumberFormat="1" applyFont="1" applyFill="1" applyBorder="1" applyAlignment="1">
      <alignment horizontal="center" vertical="top" shrinkToFit="1"/>
    </xf>
    <xf numFmtId="189" fontId="4" fillId="0" borderId="15" xfId="21" applyNumberFormat="1" applyFont="1" applyFill="1" applyBorder="1" applyAlignment="1">
      <alignment vertical="center"/>
    </xf>
    <xf numFmtId="41" fontId="6" fillId="0" borderId="0" xfId="0" applyNumberFormat="1" applyFont="1" applyAlignment="1">
      <alignment horizontal="center" vertical="center"/>
    </xf>
    <xf numFmtId="189" fontId="4" fillId="0" borderId="6" xfId="2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41" fontId="4" fillId="0" borderId="7" xfId="21" applyFont="1" applyFill="1" applyBorder="1" applyAlignment="1">
      <alignment horizontal="left" vertical="center" wrapText="1" shrinkToFit="1"/>
    </xf>
    <xf numFmtId="41" fontId="4" fillId="0" borderId="4" xfId="21" applyFont="1" applyFill="1" applyBorder="1" applyAlignment="1">
      <alignment horizontal="center" vertical="center" shrinkToFit="1"/>
    </xf>
    <xf numFmtId="41" fontId="4" fillId="0" borderId="12" xfId="21" applyFont="1" applyFill="1" applyBorder="1" applyAlignment="1">
      <alignment horizontal="center" vertical="center" shrinkToFit="1"/>
    </xf>
    <xf numFmtId="41" fontId="4" fillId="0" borderId="7" xfId="21" applyFont="1" applyFill="1" applyBorder="1" applyAlignment="1">
      <alignment horizontal="center" vertical="center" shrinkToFit="1"/>
    </xf>
    <xf numFmtId="41" fontId="4" fillId="0" borderId="9" xfId="21" applyFont="1" applyFill="1" applyBorder="1" applyAlignment="1">
      <alignment horizontal="center" vertical="center" shrinkToFit="1"/>
    </xf>
    <xf numFmtId="49" fontId="4" fillId="0" borderId="11" xfId="21" applyNumberFormat="1" applyFont="1" applyFill="1" applyBorder="1" applyAlignment="1">
      <alignment horizontal="center" vertical="center"/>
    </xf>
    <xf numFmtId="41" fontId="6" fillId="0" borderId="8" xfId="21" applyFont="1" applyFill="1" applyBorder="1" applyAlignment="1">
      <alignment horizontal="center" vertical="center"/>
    </xf>
    <xf numFmtId="189" fontId="4" fillId="0" borderId="2" xfId="21" applyNumberFormat="1" applyFont="1" applyFill="1" applyBorder="1" applyAlignment="1">
      <alignment horizontal="right" vertical="center"/>
    </xf>
    <xf numFmtId="189" fontId="4" fillId="0" borderId="2" xfId="21" applyNumberFormat="1" applyFont="1" applyFill="1" applyBorder="1" applyAlignment="1">
      <alignment horizontal="right" vertical="center" shrinkToFit="1"/>
    </xf>
    <xf numFmtId="189" fontId="4" fillId="0" borderId="0" xfId="21" applyNumberFormat="1" applyFont="1" applyFill="1" applyBorder="1" applyAlignment="1">
      <alignment horizontal="right" vertical="center" shrinkToFit="1"/>
    </xf>
    <xf numFmtId="189" fontId="4" fillId="0" borderId="5" xfId="21" applyNumberFormat="1" applyFont="1" applyFill="1" applyBorder="1" applyAlignment="1">
      <alignment horizontal="right" vertical="center" shrinkToFit="1"/>
    </xf>
    <xf numFmtId="189" fontId="4" fillId="0" borderId="8" xfId="21" applyNumberFormat="1" applyFont="1" applyFill="1" applyBorder="1" applyAlignment="1">
      <alignment horizontal="right" vertical="center" shrinkToFit="1"/>
    </xf>
    <xf numFmtId="41" fontId="5" fillId="0" borderId="8" xfId="21" applyFont="1" applyFill="1" applyBorder="1" applyAlignment="1">
      <alignment horizontal="right" vertical="center" shrinkToFit="1"/>
    </xf>
    <xf numFmtId="49" fontId="5" fillId="0" borderId="8" xfId="21" applyNumberFormat="1" applyFont="1" applyFill="1" applyBorder="1" applyAlignment="1">
      <alignment horizontal="center" vertical="center" shrinkToFit="1"/>
    </xf>
    <xf numFmtId="41" fontId="5" fillId="0" borderId="5" xfId="21" applyFont="1" applyFill="1" applyBorder="1" applyAlignment="1">
      <alignment horizontal="right" vertical="center" shrinkToFit="1"/>
    </xf>
    <xf numFmtId="49" fontId="5" fillId="0" borderId="5" xfId="21" applyNumberFormat="1" applyFont="1" applyFill="1" applyBorder="1" applyAlignment="1">
      <alignment horizontal="center" vertical="center" shrinkToFit="1"/>
    </xf>
    <xf numFmtId="41" fontId="5" fillId="0" borderId="0" xfId="21" applyFont="1" applyFill="1" applyBorder="1" applyAlignment="1">
      <alignment horizontal="right" vertical="center" shrinkToFit="1"/>
    </xf>
    <xf numFmtId="41" fontId="5" fillId="0" borderId="2" xfId="21" applyFont="1" applyFill="1" applyBorder="1" applyAlignment="1">
      <alignment horizontal="right" vertical="center" shrinkToFit="1"/>
    </xf>
    <xf numFmtId="41" fontId="5" fillId="0" borderId="5" xfId="21" applyFont="1" applyFill="1" applyBorder="1" applyAlignment="1">
      <alignment horizontal="right" vertical="center"/>
    </xf>
    <xf numFmtId="41" fontId="5" fillId="0" borderId="2" xfId="21" applyFont="1" applyFill="1" applyBorder="1" applyAlignment="1">
      <alignment horizontal="right" vertical="center"/>
    </xf>
    <xf numFmtId="49" fontId="5" fillId="0" borderId="2" xfId="21" applyNumberFormat="1" applyFont="1" applyFill="1" applyBorder="1" applyAlignment="1">
      <alignment horizontal="center" vertical="center"/>
    </xf>
    <xf numFmtId="41" fontId="5" fillId="0" borderId="0" xfId="21" applyFont="1" applyFill="1" applyBorder="1" applyAlignment="1">
      <alignment horizontal="right" vertical="center"/>
    </xf>
    <xf numFmtId="41" fontId="5" fillId="0" borderId="2" xfId="21" applyFont="1" applyFill="1" applyBorder="1" applyAlignment="1">
      <alignment vertical="center" shrinkToFit="1"/>
    </xf>
    <xf numFmtId="41" fontId="5" fillId="0" borderId="8" xfId="21" applyFont="1" applyFill="1" applyBorder="1" applyAlignment="1">
      <alignment horizontal="right" vertical="center"/>
    </xf>
    <xf numFmtId="49" fontId="5" fillId="0" borderId="8" xfId="21" applyNumberFormat="1" applyFont="1" applyFill="1" applyBorder="1" applyAlignment="1">
      <alignment horizontal="center" vertical="center"/>
    </xf>
    <xf numFmtId="41" fontId="5" fillId="0" borderId="8" xfId="21" applyFont="1" applyFill="1" applyBorder="1" applyAlignment="1">
      <alignment horizontal="right" vertical="center" wrapText="1"/>
    </xf>
    <xf numFmtId="41" fontId="38" fillId="0" borderId="3" xfId="21" applyFont="1" applyFill="1" applyBorder="1" applyAlignment="1">
      <alignment horizontal="center" vertical="center"/>
    </xf>
    <xf numFmtId="41" fontId="4" fillId="0" borderId="16" xfId="2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4" xfId="21" applyNumberFormat="1" applyFont="1" applyFill="1" applyBorder="1" applyAlignment="1">
      <alignment vertical="center"/>
    </xf>
    <xf numFmtId="49" fontId="4" fillId="0" borderId="10" xfId="21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vertical="center"/>
    </xf>
    <xf numFmtId="49" fontId="4" fillId="0" borderId="13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horizontal="center" vertical="center"/>
    </xf>
    <xf numFmtId="49" fontId="4" fillId="0" borderId="11" xfId="21" applyNumberFormat="1" applyFont="1" applyFill="1" applyBorder="1" applyAlignment="1">
      <alignment horizontal="left" vertical="center"/>
    </xf>
    <xf numFmtId="49" fontId="4" fillId="0" borderId="13" xfId="21" applyNumberFormat="1" applyFont="1" applyFill="1" applyBorder="1" applyAlignment="1">
      <alignment vertical="center" shrinkToFit="1"/>
    </xf>
    <xf numFmtId="41" fontId="4" fillId="0" borderId="3" xfId="2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41" fontId="4" fillId="0" borderId="2" xfId="21" applyFont="1" applyFill="1" applyBorder="1" applyAlignment="1">
      <alignment horizontal="center" vertical="center"/>
    </xf>
    <xf numFmtId="49" fontId="5" fillId="0" borderId="2" xfId="2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43" fontId="7" fillId="0" borderId="0" xfId="21" applyNumberFormat="1" applyFont="1">
      <alignment vertical="center"/>
    </xf>
    <xf numFmtId="41" fontId="4" fillId="0" borderId="5" xfId="2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vertical="center"/>
    </xf>
    <xf numFmtId="188" fontId="37" fillId="0" borderId="0" xfId="21" applyNumberFormat="1" applyFont="1" applyFill="1" applyBorder="1">
      <alignment vertical="center"/>
    </xf>
    <xf numFmtId="188" fontId="31" fillId="0" borderId="0" xfId="21" applyNumberFormat="1" applyFont="1">
      <alignment vertical="center"/>
    </xf>
    <xf numFmtId="190" fontId="4" fillId="0" borderId="0" xfId="21" applyNumberFormat="1" applyFont="1" applyFill="1" applyBorder="1" applyAlignment="1">
      <alignment horizontal="right" vertical="center" shrinkToFit="1"/>
    </xf>
    <xf numFmtId="190" fontId="4" fillId="0" borderId="8" xfId="21" applyNumberFormat="1" applyFont="1" applyFill="1" applyBorder="1" applyAlignment="1">
      <alignment horizontal="right" vertical="center" shrinkToFit="1"/>
    </xf>
    <xf numFmtId="190" fontId="4" fillId="0" borderId="2" xfId="21" applyNumberFormat="1" applyFont="1" applyFill="1" applyBorder="1" applyAlignment="1">
      <alignment horizontal="right" vertical="center" shrinkToFit="1"/>
    </xf>
    <xf numFmtId="190" fontId="4" fillId="0" borderId="2" xfId="21" applyNumberFormat="1" applyFont="1" applyFill="1" applyBorder="1" applyAlignment="1">
      <alignment horizontal="right" vertical="center"/>
    </xf>
    <xf numFmtId="190" fontId="4" fillId="0" borderId="2" xfId="0" applyNumberFormat="1" applyFont="1" applyFill="1" applyBorder="1" applyAlignment="1">
      <alignment horizontal="right" vertical="center"/>
    </xf>
    <xf numFmtId="190" fontId="4" fillId="0" borderId="8" xfId="21" applyNumberFormat="1" applyFont="1" applyFill="1" applyBorder="1" applyAlignment="1">
      <alignment horizontal="right" vertical="center" wrapText="1"/>
    </xf>
    <xf numFmtId="190" fontId="4" fillId="0" borderId="2" xfId="21" applyNumberFormat="1" applyFont="1" applyFill="1" applyBorder="1" applyAlignment="1">
      <alignment horizontal="right" vertical="center" wrapText="1"/>
    </xf>
    <xf numFmtId="190" fontId="4" fillId="0" borderId="0" xfId="21" applyNumberFormat="1" applyFont="1" applyFill="1" applyBorder="1" applyAlignment="1">
      <alignment horizontal="right" vertical="center" wrapText="1"/>
    </xf>
    <xf numFmtId="0" fontId="4" fillId="0" borderId="2" xfId="21" applyNumberFormat="1" applyFont="1" applyFill="1" applyBorder="1" applyAlignment="1">
      <alignment horizontal="right" vertical="center" wrapText="1"/>
    </xf>
    <xf numFmtId="0" fontId="4" fillId="0" borderId="5" xfId="21" applyNumberFormat="1" applyFont="1" applyFill="1" applyBorder="1" applyAlignment="1">
      <alignment horizontal="right" vertical="center" shrinkToFit="1"/>
    </xf>
    <xf numFmtId="0" fontId="4" fillId="0" borderId="0" xfId="21" applyNumberFormat="1" applyFont="1" applyFill="1" applyBorder="1" applyAlignment="1">
      <alignment horizontal="right" vertical="center" shrinkToFit="1"/>
    </xf>
    <xf numFmtId="0" fontId="4" fillId="0" borderId="8" xfId="21" applyNumberFormat="1" applyFont="1" applyFill="1" applyBorder="1" applyAlignment="1">
      <alignment horizontal="right" vertical="center" shrinkToFit="1"/>
    </xf>
    <xf numFmtId="0" fontId="4" fillId="0" borderId="2" xfId="21" applyNumberFormat="1" applyFont="1" applyFill="1" applyBorder="1" applyAlignment="1">
      <alignment horizontal="right" vertical="center" shrinkToFit="1"/>
    </xf>
    <xf numFmtId="0" fontId="4" fillId="0" borderId="5" xfId="21" applyNumberFormat="1" applyFont="1" applyFill="1" applyBorder="1" applyAlignment="1">
      <alignment horizontal="right" vertical="center" wrapText="1"/>
    </xf>
    <xf numFmtId="0" fontId="4" fillId="0" borderId="8" xfId="21" applyNumberFormat="1" applyFont="1" applyFill="1" applyBorder="1" applyAlignment="1">
      <alignment horizontal="right" vertical="center" wrapText="1"/>
    </xf>
    <xf numFmtId="0" fontId="4" fillId="0" borderId="0" xfId="21" applyNumberFormat="1" applyFont="1" applyFill="1" applyBorder="1" applyAlignment="1">
      <alignment horizontal="right" vertical="center" wrapText="1"/>
    </xf>
    <xf numFmtId="0" fontId="4" fillId="0" borderId="0" xfId="21" applyNumberFormat="1" applyFont="1" applyFill="1" applyBorder="1" applyAlignment="1">
      <alignment horizontal="right" vertical="center"/>
    </xf>
    <xf numFmtId="0" fontId="5" fillId="0" borderId="0" xfId="21" applyNumberFormat="1" applyFont="1" applyFill="1" applyBorder="1" applyAlignment="1">
      <alignment horizontal="right" vertical="center" shrinkToFit="1"/>
    </xf>
    <xf numFmtId="0" fontId="5" fillId="0" borderId="8" xfId="21" applyNumberFormat="1" applyFont="1" applyFill="1" applyBorder="1" applyAlignment="1">
      <alignment horizontal="right" vertical="center" shrinkToFit="1"/>
    </xf>
    <xf numFmtId="0" fontId="5" fillId="0" borderId="5" xfId="21" applyNumberFormat="1" applyFont="1" applyFill="1" applyBorder="1" applyAlignment="1">
      <alignment horizontal="right" vertical="center"/>
    </xf>
    <xf numFmtId="0" fontId="5" fillId="0" borderId="5" xfId="21" applyNumberFormat="1" applyFont="1" applyFill="1" applyBorder="1" applyAlignment="1">
      <alignment horizontal="right" vertical="center" shrinkToFit="1"/>
    </xf>
    <xf numFmtId="0" fontId="5" fillId="0" borderId="2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horizontal="left" vertical="center"/>
    </xf>
    <xf numFmtId="49" fontId="4" fillId="0" borderId="8" xfId="21" applyNumberFormat="1" applyFont="1" applyFill="1" applyBorder="1" applyAlignment="1">
      <alignment horizontal="left" vertical="center" wrapText="1"/>
    </xf>
    <xf numFmtId="41" fontId="4" fillId="0" borderId="6" xfId="21" applyFont="1" applyFill="1" applyBorder="1" applyAlignment="1">
      <alignment horizontal="left" vertical="center"/>
    </xf>
    <xf numFmtId="0" fontId="4" fillId="0" borderId="0" xfId="26" applyFont="1" applyBorder="1" applyAlignment="1">
      <alignment horizontal="right"/>
    </xf>
    <xf numFmtId="41" fontId="4" fillId="0" borderId="8" xfId="21" applyFont="1" applyFill="1" applyBorder="1" applyAlignment="1">
      <alignment vertical="center"/>
    </xf>
    <xf numFmtId="0" fontId="4" fillId="0" borderId="17" xfId="21" applyNumberFormat="1" applyFont="1" applyFill="1" applyBorder="1" applyAlignment="1">
      <alignment horizontal="center" vertical="center"/>
    </xf>
    <xf numFmtId="0" fontId="4" fillId="0" borderId="3" xfId="21" applyNumberFormat="1" applyFont="1" applyFill="1" applyBorder="1" applyAlignment="1">
      <alignment horizontal="center" vertical="center" wrapText="1" shrinkToFit="1"/>
    </xf>
    <xf numFmtId="0" fontId="4" fillId="0" borderId="16" xfId="21" applyNumberFormat="1" applyFont="1" applyFill="1" applyBorder="1" applyAlignment="1">
      <alignment horizontal="center" vertical="center" wrapText="1" shrinkToFit="1"/>
    </xf>
    <xf numFmtId="49" fontId="4" fillId="0" borderId="16" xfId="0" applyNumberFormat="1" applyFont="1" applyFill="1" applyBorder="1" applyAlignment="1">
      <alignment vertical="center"/>
    </xf>
    <xf numFmtId="188" fontId="4" fillId="0" borderId="7" xfId="0" applyNumberFormat="1" applyFont="1" applyFill="1" applyBorder="1" applyAlignment="1">
      <alignment horizontal="right" vertical="center"/>
    </xf>
    <xf numFmtId="49" fontId="5" fillId="0" borderId="6" xfId="21" applyNumberFormat="1" applyFont="1" applyFill="1" applyBorder="1" applyAlignment="1">
      <alignment horizontal="left" vertical="center"/>
    </xf>
    <xf numFmtId="41" fontId="7" fillId="0" borderId="0" xfId="21" applyFont="1" applyAlignment="1">
      <alignment vertical="center"/>
    </xf>
    <xf numFmtId="41" fontId="7" fillId="0" borderId="0" xfId="0" applyNumberFormat="1" applyFont="1" applyAlignment="1">
      <alignment vertical="center"/>
    </xf>
    <xf numFmtId="49" fontId="4" fillId="0" borderId="13" xfId="21" applyNumberFormat="1" applyFont="1" applyFill="1" applyBorder="1" applyAlignment="1">
      <alignment vertical="center" shrinkToFit="1"/>
    </xf>
    <xf numFmtId="41" fontId="35" fillId="5" borderId="0" xfId="21" applyFont="1" applyFill="1">
      <alignment vertical="center"/>
    </xf>
    <xf numFmtId="188" fontId="31" fillId="5" borderId="0" xfId="21" applyNumberFormat="1" applyFont="1" applyFill="1">
      <alignment vertical="center"/>
    </xf>
    <xf numFmtId="0" fontId="0" fillId="0" borderId="0" xfId="0" applyAlignment="1">
      <alignment vertical="center" wrapText="1"/>
    </xf>
    <xf numFmtId="49" fontId="4" fillId="0" borderId="13" xfId="21" applyNumberFormat="1" applyFont="1" applyFill="1" applyBorder="1" applyAlignment="1">
      <alignment vertical="center" shrinkToFit="1"/>
    </xf>
    <xf numFmtId="49" fontId="4" fillId="0" borderId="16" xfId="21" applyNumberFormat="1" applyFont="1" applyFill="1" applyBorder="1" applyAlignment="1">
      <alignment horizontal="center" vertical="center" wrapText="1"/>
    </xf>
    <xf numFmtId="0" fontId="5" fillId="0" borderId="8" xfId="21" applyNumberFormat="1" applyFont="1" applyFill="1" applyBorder="1" applyAlignment="1">
      <alignment horizontal="right"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vertical="center"/>
    </xf>
    <xf numFmtId="191" fontId="4" fillId="0" borderId="2" xfId="21" applyNumberFormat="1" applyFont="1" applyFill="1" applyBorder="1" applyAlignment="1">
      <alignment vertical="center" shrinkToFit="1"/>
    </xf>
    <xf numFmtId="191" fontId="4" fillId="0" borderId="0" xfId="21" applyNumberFormat="1" applyFont="1" applyFill="1" applyBorder="1" applyAlignment="1">
      <alignment vertical="center" shrinkToFit="1"/>
    </xf>
    <xf numFmtId="191" fontId="4" fillId="0" borderId="5" xfId="21" applyNumberFormat="1" applyFont="1" applyFill="1" applyBorder="1" applyAlignment="1">
      <alignment vertical="center" shrinkToFit="1"/>
    </xf>
    <xf numFmtId="191" fontId="4" fillId="0" borderId="8" xfId="21" applyNumberFormat="1" applyFont="1" applyFill="1" applyBorder="1" applyAlignment="1">
      <alignment vertical="center" shrinkToFit="1"/>
    </xf>
    <xf numFmtId="191" fontId="4" fillId="0" borderId="5" xfId="0" applyNumberFormat="1" applyFont="1" applyFill="1" applyBorder="1" applyAlignment="1">
      <alignment vertical="center" shrinkToFit="1"/>
    </xf>
    <xf numFmtId="191" fontId="4" fillId="0" borderId="2" xfId="0" applyNumberFormat="1" applyFont="1" applyFill="1" applyBorder="1" applyAlignment="1">
      <alignment vertical="center" shrinkToFit="1"/>
    </xf>
    <xf numFmtId="191" fontId="4" fillId="0" borderId="10" xfId="21" applyNumberFormat="1" applyFont="1" applyFill="1" applyBorder="1" applyAlignment="1">
      <alignment vertical="center" shrinkToFit="1"/>
    </xf>
    <xf numFmtId="191" fontId="4" fillId="0" borderId="5" xfId="21" applyNumberFormat="1" applyFont="1" applyFill="1" applyBorder="1" applyAlignment="1">
      <alignment horizontal="right" vertical="center" shrinkToFit="1"/>
    </xf>
    <xf numFmtId="191" fontId="4" fillId="0" borderId="0" xfId="21" applyNumberFormat="1" applyFont="1" applyFill="1" applyBorder="1" applyAlignment="1">
      <alignment horizontal="right" vertical="center" shrinkToFit="1"/>
    </xf>
    <xf numFmtId="191" fontId="4" fillId="0" borderId="8" xfId="21" applyNumberFormat="1" applyFont="1" applyFill="1" applyBorder="1" applyAlignment="1">
      <alignment horizontal="right" vertical="center" shrinkToFit="1"/>
    </xf>
    <xf numFmtId="191" fontId="4" fillId="0" borderId="2" xfId="21" applyNumberFormat="1" applyFont="1" applyFill="1" applyBorder="1" applyAlignment="1">
      <alignment horizontal="right" vertical="center" shrinkToFit="1"/>
    </xf>
    <xf numFmtId="49" fontId="4" fillId="0" borderId="13" xfId="21" applyNumberFormat="1" applyFont="1" applyFill="1" applyBorder="1" applyAlignment="1">
      <alignment vertical="center"/>
    </xf>
    <xf numFmtId="49" fontId="4" fillId="0" borderId="4" xfId="21" applyNumberFormat="1" applyFont="1" applyFill="1" applyBorder="1" applyAlignment="1">
      <alignment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16" xfId="21" applyNumberFormat="1" applyFont="1" applyFill="1" applyBorder="1" applyAlignment="1">
      <alignment vertical="center" wrapText="1" shrinkToFit="1"/>
    </xf>
    <xf numFmtId="49" fontId="4" fillId="0" borderId="8" xfId="21" applyNumberFormat="1" applyFont="1" applyFill="1" applyBorder="1" applyAlignment="1">
      <alignment vertical="center" shrinkToFit="1"/>
    </xf>
    <xf numFmtId="192" fontId="37" fillId="0" borderId="0" xfId="21" applyNumberFormat="1" applyFont="1" applyFill="1" applyBorder="1">
      <alignment vertical="center"/>
    </xf>
    <xf numFmtId="188" fontId="5" fillId="0" borderId="0" xfId="21" applyNumberFormat="1" applyFont="1" applyFill="1" applyBorder="1" applyAlignment="1">
      <alignment horizontal="right" vertical="center" shrinkToFit="1"/>
    </xf>
    <xf numFmtId="193" fontId="31" fillId="0" borderId="0" xfId="21" applyNumberFormat="1" applyFont="1">
      <alignment vertical="center"/>
    </xf>
    <xf numFmtId="0" fontId="37" fillId="0" borderId="0" xfId="21" applyNumberFormat="1" applyFont="1" applyFill="1" applyBorder="1">
      <alignment vertical="center"/>
    </xf>
    <xf numFmtId="194" fontId="7" fillId="0" borderId="0" xfId="21" applyNumberFormat="1" applyFont="1">
      <alignment vertical="center"/>
    </xf>
    <xf numFmtId="195" fontId="4" fillId="0" borderId="0" xfId="21" applyNumberFormat="1" applyFont="1" applyFill="1" applyBorder="1" applyAlignment="1">
      <alignment horizontal="right" vertical="center" shrinkToFit="1"/>
    </xf>
    <xf numFmtId="49" fontId="4" fillId="0" borderId="4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vertical="center"/>
    </xf>
    <xf numFmtId="49" fontId="4" fillId="0" borderId="5" xfId="21" applyNumberFormat="1" applyFont="1" applyFill="1" applyBorder="1" applyAlignment="1">
      <alignment horizontal="center" vertical="center"/>
    </xf>
    <xf numFmtId="49" fontId="4" fillId="0" borderId="0" xfId="21" applyNumberFormat="1" applyFont="1" applyFill="1" applyBorder="1" applyAlignment="1">
      <alignment horizontal="center" vertical="center"/>
    </xf>
    <xf numFmtId="49" fontId="4" fillId="0" borderId="8" xfId="21" applyNumberFormat="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left" vertical="center" shrinkToFit="1"/>
    </xf>
    <xf numFmtId="41" fontId="4" fillId="0" borderId="11" xfId="0" applyNumberFormat="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41" fontId="4" fillId="0" borderId="0" xfId="2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1" fontId="4" fillId="0" borderId="3" xfId="2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2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49" fontId="14" fillId="0" borderId="0" xfId="0" applyNumberFormat="1" applyFont="1" applyFill="1" applyAlignment="1">
      <alignment horizontal="center" vertical="center"/>
    </xf>
    <xf numFmtId="41" fontId="7" fillId="0" borderId="0" xfId="21" applyFont="1" applyFill="1" applyAlignment="1">
      <alignment horizontal="right"/>
    </xf>
    <xf numFmtId="49" fontId="4" fillId="0" borderId="2" xfId="21" applyNumberFormat="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vertical="center" shrinkToFit="1"/>
    </xf>
    <xf numFmtId="41" fontId="4" fillId="0" borderId="11" xfId="21" applyFont="1" applyFill="1" applyBorder="1" applyAlignment="1">
      <alignment horizontal="left" vertical="center" shrinkToFit="1"/>
    </xf>
    <xf numFmtId="41" fontId="9" fillId="0" borderId="8" xfId="0" applyNumberFormat="1" applyFont="1" applyFill="1" applyBorder="1" applyAlignment="1">
      <alignment horizontal="center" vertical="center"/>
    </xf>
    <xf numFmtId="41" fontId="4" fillId="0" borderId="16" xfId="21" applyNumberFormat="1" applyFont="1" applyFill="1" applyBorder="1" applyAlignment="1">
      <alignment vertical="center"/>
    </xf>
    <xf numFmtId="41" fontId="4" fillId="0" borderId="3" xfId="21" applyNumberFormat="1" applyFont="1" applyFill="1" applyBorder="1" applyAlignment="1">
      <alignment vertical="center"/>
    </xf>
    <xf numFmtId="41" fontId="4" fillId="0" borderId="15" xfId="21" applyNumberFormat="1" applyFont="1" applyFill="1" applyBorder="1" applyAlignment="1">
      <alignment vertical="center"/>
    </xf>
    <xf numFmtId="41" fontId="4" fillId="0" borderId="3" xfId="21" applyNumberFormat="1" applyFont="1" applyFill="1" applyBorder="1" applyAlignment="1">
      <alignment vertical="center" shrinkToFit="1"/>
    </xf>
    <xf numFmtId="41" fontId="4" fillId="0" borderId="17" xfId="21" applyNumberFormat="1" applyFont="1" applyFill="1" applyBorder="1" applyAlignment="1">
      <alignment vertical="center" shrinkToFit="1"/>
    </xf>
    <xf numFmtId="41" fontId="4" fillId="0" borderId="10" xfId="21" applyNumberFormat="1" applyFont="1" applyFill="1" applyBorder="1" applyAlignment="1">
      <alignment vertical="center" shrinkToFit="1"/>
    </xf>
    <xf numFmtId="41" fontId="4" fillId="0" borderId="15" xfId="0" applyNumberFormat="1" applyFont="1" applyFill="1" applyBorder="1" applyAlignment="1">
      <alignment vertical="center"/>
    </xf>
    <xf numFmtId="41" fontId="4" fillId="0" borderId="15" xfId="21" applyNumberFormat="1" applyFont="1" applyFill="1" applyBorder="1" applyAlignment="1">
      <alignment vertical="center" shrinkToFit="1"/>
    </xf>
    <xf numFmtId="41" fontId="4" fillId="0" borderId="16" xfId="21" applyNumberFormat="1" applyFont="1" applyFill="1" applyBorder="1" applyAlignment="1">
      <alignment vertical="center" shrinkToFit="1"/>
    </xf>
    <xf numFmtId="41" fontId="4" fillId="0" borderId="17" xfId="21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7" fillId="0" borderId="0" xfId="0" applyNumberFormat="1" applyFont="1" applyFill="1">
      <alignment vertical="center"/>
    </xf>
    <xf numFmtId="41" fontId="4" fillId="0" borderId="8" xfId="0" applyNumberFormat="1" applyFont="1" applyFill="1" applyBorder="1" applyAlignment="1">
      <alignment horizontal="right"/>
    </xf>
    <xf numFmtId="41" fontId="4" fillId="0" borderId="18" xfId="0" applyNumberFormat="1" applyFont="1" applyFill="1" applyBorder="1" applyAlignment="1">
      <alignment horizontal="center" vertical="center" wrapText="1"/>
    </xf>
    <xf numFmtId="41" fontId="4" fillId="0" borderId="13" xfId="21" applyNumberFormat="1" applyFont="1" applyFill="1" applyBorder="1" applyAlignment="1">
      <alignment vertical="center"/>
    </xf>
    <xf numFmtId="41" fontId="4" fillId="0" borderId="12" xfId="21" applyNumberFormat="1" applyFont="1" applyFill="1" applyBorder="1" applyAlignment="1">
      <alignment vertical="center" shrinkToFit="1"/>
    </xf>
    <xf numFmtId="41" fontId="4" fillId="0" borderId="13" xfId="21" applyNumberFormat="1" applyFont="1" applyFill="1" applyBorder="1" applyAlignment="1">
      <alignment vertical="center" shrinkToFit="1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9" xfId="21" applyNumberFormat="1" applyFont="1" applyFill="1" applyBorder="1" applyAlignment="1">
      <alignment vertical="center" shrinkToFit="1"/>
    </xf>
    <xf numFmtId="41" fontId="4" fillId="0" borderId="13" xfId="0" applyNumberFormat="1" applyFont="1" applyFill="1" applyBorder="1" applyAlignment="1">
      <alignment vertical="center" shrinkToFit="1"/>
    </xf>
    <xf numFmtId="41" fontId="4" fillId="0" borderId="0" xfId="21" applyNumberFormat="1" applyFont="1" applyAlignment="1">
      <alignment horizontal="right"/>
    </xf>
    <xf numFmtId="41" fontId="4" fillId="0" borderId="0" xfId="0" applyNumberFormat="1" applyFont="1">
      <alignment vertical="center"/>
    </xf>
    <xf numFmtId="41" fontId="9" fillId="0" borderId="3" xfId="22" applyNumberFormat="1" applyFont="1" applyFill="1" applyBorder="1" applyAlignment="1">
      <alignment vertical="center"/>
    </xf>
    <xf numFmtId="41" fontId="9" fillId="0" borderId="3" xfId="22" applyNumberFormat="1" applyFont="1" applyFill="1" applyBorder="1" applyAlignment="1">
      <alignment horizontal="center" vertical="center"/>
    </xf>
    <xf numFmtId="41" fontId="9" fillId="0" borderId="3" xfId="22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center"/>
    </xf>
    <xf numFmtId="41" fontId="11" fillId="0" borderId="0" xfId="0" applyNumberFormat="1" applyFont="1" applyFill="1">
      <alignment vertical="center"/>
    </xf>
    <xf numFmtId="41" fontId="0" fillId="0" borderId="0" xfId="0" applyNumberFormat="1" applyFill="1">
      <alignment vertical="center"/>
    </xf>
    <xf numFmtId="41" fontId="4" fillId="0" borderId="3" xfId="21" applyFont="1" applyFill="1" applyBorder="1" applyAlignment="1">
      <alignment vertical="center" shrinkToFit="1"/>
    </xf>
    <xf numFmtId="49" fontId="4" fillId="0" borderId="17" xfId="21" applyNumberFormat="1" applyFont="1" applyFill="1" applyBorder="1" applyAlignment="1">
      <alignment horizontal="center" vertical="center" wrapText="1" shrinkToFit="1"/>
    </xf>
    <xf numFmtId="49" fontId="4" fillId="0" borderId="5" xfId="21" applyNumberFormat="1" applyFont="1" applyFill="1" applyBorder="1" applyAlignment="1">
      <alignment horizontal="center" vertical="center" shrinkToFit="1"/>
    </xf>
    <xf numFmtId="49" fontId="4" fillId="0" borderId="0" xfId="21" applyNumberFormat="1" applyFont="1" applyFill="1" applyBorder="1" applyAlignment="1">
      <alignment horizontal="center" vertical="center" shrinkToFit="1"/>
    </xf>
    <xf numFmtId="41" fontId="4" fillId="0" borderId="7" xfId="2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horizontal="left" vertical="center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2" xfId="21" applyNumberFormat="1" applyFont="1" applyFill="1" applyBorder="1" applyAlignment="1">
      <alignment vertical="center" shrinkToFit="1"/>
    </xf>
    <xf numFmtId="49" fontId="4" fillId="0" borderId="11" xfId="21" applyNumberFormat="1" applyFont="1" applyFill="1" applyBorder="1" applyAlignment="1">
      <alignment vertical="center" wrapText="1" shrinkToFit="1"/>
    </xf>
    <xf numFmtId="191" fontId="4" fillId="0" borderId="3" xfId="21" applyNumberFormat="1" applyFont="1" applyFill="1" applyBorder="1" applyAlignment="1">
      <alignment vertical="center"/>
    </xf>
    <xf numFmtId="191" fontId="4" fillId="0" borderId="15" xfId="21" applyNumberFormat="1" applyFont="1" applyFill="1" applyBorder="1" applyAlignment="1">
      <alignment vertical="center"/>
    </xf>
    <xf numFmtId="191" fontId="4" fillId="0" borderId="3" xfId="21" applyNumberFormat="1" applyFont="1" applyFill="1" applyBorder="1" applyAlignment="1">
      <alignment vertical="center" shrinkToFit="1"/>
    </xf>
    <xf numFmtId="191" fontId="4" fillId="0" borderId="17" xfId="21" applyNumberFormat="1" applyFont="1" applyFill="1" applyBorder="1" applyAlignment="1">
      <alignment vertical="center" shrinkToFit="1"/>
    </xf>
    <xf numFmtId="191" fontId="4" fillId="0" borderId="15" xfId="0" applyNumberFormat="1" applyFont="1" applyFill="1" applyBorder="1" applyAlignment="1">
      <alignment vertical="center"/>
    </xf>
    <xf numFmtId="191" fontId="4" fillId="0" borderId="15" xfId="21" applyNumberFormat="1" applyFont="1" applyFill="1" applyBorder="1" applyAlignment="1">
      <alignment vertical="center" shrinkToFit="1"/>
    </xf>
    <xf numFmtId="191" fontId="4" fillId="0" borderId="16" xfId="0" applyNumberFormat="1" applyFont="1" applyFill="1" applyBorder="1" applyAlignment="1">
      <alignment vertical="center"/>
    </xf>
    <xf numFmtId="191" fontId="4" fillId="0" borderId="16" xfId="21" applyNumberFormat="1" applyFont="1" applyFill="1" applyBorder="1" applyAlignment="1">
      <alignment vertical="center" shrinkToFit="1"/>
    </xf>
    <xf numFmtId="191" fontId="4" fillId="0" borderId="3" xfId="0" applyNumberFormat="1" applyFont="1" applyFill="1" applyBorder="1" applyAlignment="1">
      <alignment vertical="center"/>
    </xf>
    <xf numFmtId="3" fontId="4" fillId="0" borderId="3" xfId="21" applyNumberFormat="1" applyFont="1" applyFill="1" applyBorder="1" applyAlignment="1">
      <alignment vertical="center" shrinkToFit="1"/>
    </xf>
    <xf numFmtId="191" fontId="4" fillId="0" borderId="4" xfId="21" applyNumberFormat="1" applyFont="1" applyFill="1" applyBorder="1" applyAlignment="1">
      <alignment vertical="center" shrinkToFit="1"/>
    </xf>
    <xf numFmtId="191" fontId="4" fillId="0" borderId="7" xfId="21" applyNumberFormat="1" applyFont="1" applyFill="1" applyBorder="1" applyAlignment="1">
      <alignment vertical="center"/>
    </xf>
    <xf numFmtId="191" fontId="4" fillId="0" borderId="11" xfId="21" applyNumberFormat="1" applyFont="1" applyFill="1" applyBorder="1" applyAlignment="1">
      <alignment vertical="center" shrinkToFit="1"/>
    </xf>
    <xf numFmtId="191" fontId="4" fillId="0" borderId="6" xfId="21" applyNumberFormat="1" applyFont="1" applyFill="1" applyBorder="1" applyAlignment="1">
      <alignment vertical="center" shrinkToFit="1"/>
    </xf>
    <xf numFmtId="191" fontId="4" fillId="0" borderId="7" xfId="21" applyNumberFormat="1" applyFont="1" applyFill="1" applyBorder="1" applyAlignment="1">
      <alignment vertical="center" shrinkToFit="1"/>
    </xf>
    <xf numFmtId="191" fontId="32" fillId="0" borderId="6" xfId="21" applyNumberFormat="1" applyFont="1" applyFill="1" applyBorder="1" applyAlignment="1">
      <alignment vertical="center"/>
    </xf>
    <xf numFmtId="191" fontId="4" fillId="0" borderId="16" xfId="21" applyNumberFormat="1" applyFont="1" applyFill="1" applyBorder="1" applyAlignment="1">
      <alignment vertical="center"/>
    </xf>
    <xf numFmtId="41" fontId="4" fillId="0" borderId="0" xfId="2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vertical="center" shrinkToFit="1"/>
    </xf>
    <xf numFmtId="49" fontId="4" fillId="0" borderId="8" xfId="21" applyNumberFormat="1" applyFont="1" applyFill="1" applyBorder="1" applyAlignment="1">
      <alignment vertical="center"/>
    </xf>
    <xf numFmtId="41" fontId="4" fillId="0" borderId="0" xfId="21" applyFont="1" applyFill="1" applyBorder="1" applyAlignment="1">
      <alignment horizontal="center" vertical="center"/>
    </xf>
    <xf numFmtId="41" fontId="11" fillId="0" borderId="0" xfId="21" applyFont="1">
      <alignment vertical="center"/>
    </xf>
    <xf numFmtId="41" fontId="4" fillId="0" borderId="0" xfId="21" applyFont="1" applyFill="1" applyBorder="1" applyAlignment="1">
      <alignment horizontal="center" vertical="center"/>
    </xf>
    <xf numFmtId="41" fontId="4" fillId="0" borderId="13" xfId="21" applyFont="1" applyFill="1" applyBorder="1" applyAlignment="1">
      <alignment vertical="center" shrinkToFit="1"/>
    </xf>
    <xf numFmtId="41" fontId="4" fillId="0" borderId="0" xfId="21" applyFont="1" applyFill="1" applyBorder="1" applyAlignment="1">
      <alignment horizontal="right"/>
    </xf>
    <xf numFmtId="41" fontId="4" fillId="0" borderId="13" xfId="21" applyFont="1" applyFill="1" applyBorder="1" applyAlignment="1">
      <alignment horizontal="center" vertical="center" wrapText="1"/>
    </xf>
    <xf numFmtId="41" fontId="12" fillId="0" borderId="0" xfId="21" applyFont="1" applyFill="1">
      <alignment vertical="center"/>
    </xf>
    <xf numFmtId="41" fontId="2" fillId="0" borderId="0" xfId="21" applyFont="1" applyFill="1">
      <alignment vertical="center"/>
    </xf>
    <xf numFmtId="0" fontId="15" fillId="0" borderId="0" xfId="26" applyFont="1" applyAlignment="1">
      <alignment horizontal="center" wrapText="1"/>
    </xf>
    <xf numFmtId="0" fontId="16" fillId="0" borderId="0" xfId="26" applyFont="1" applyAlignment="1">
      <alignment horizontal="center"/>
    </xf>
    <xf numFmtId="0" fontId="17" fillId="0" borderId="0" xfId="26" applyFont="1" applyAlignment="1">
      <alignment horizontal="center"/>
    </xf>
    <xf numFmtId="0" fontId="18" fillId="0" borderId="0" xfId="26" applyFont="1" applyAlignment="1">
      <alignment horizontal="center"/>
    </xf>
    <xf numFmtId="0" fontId="19" fillId="0" borderId="0" xfId="26" applyFont="1" applyAlignment="1">
      <alignment horizontal="center"/>
    </xf>
    <xf numFmtId="41" fontId="6" fillId="0" borderId="3" xfId="22" applyFont="1" applyFill="1" applyBorder="1" applyAlignment="1">
      <alignment horizontal="center" vertical="center"/>
    </xf>
    <xf numFmtId="0" fontId="3" fillId="0" borderId="0" xfId="26" applyFont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4" xfId="21" applyNumberFormat="1" applyFont="1" applyFill="1" applyBorder="1" applyAlignment="1">
      <alignment horizontal="center" vertical="center"/>
    </xf>
    <xf numFmtId="49" fontId="4" fillId="0" borderId="10" xfId="21" applyNumberFormat="1" applyFont="1" applyFill="1" applyBorder="1" applyAlignment="1">
      <alignment horizontal="center" vertical="center"/>
    </xf>
    <xf numFmtId="49" fontId="4" fillId="0" borderId="6" xfId="21" applyNumberFormat="1" applyFont="1" applyFill="1" applyBorder="1" applyAlignment="1">
      <alignment horizontal="center" vertical="center"/>
    </xf>
    <xf numFmtId="49" fontId="4" fillId="0" borderId="12" xfId="21" applyNumberFormat="1" applyFont="1" applyFill="1" applyBorder="1" applyAlignment="1">
      <alignment horizontal="center" vertical="center"/>
    </xf>
    <xf numFmtId="49" fontId="4" fillId="0" borderId="7" xfId="21" applyNumberFormat="1" applyFont="1" applyFill="1" applyBorder="1" applyAlignment="1">
      <alignment horizontal="center" vertical="center"/>
    </xf>
    <xf numFmtId="49" fontId="4" fillId="0" borderId="9" xfId="21" applyNumberFormat="1" applyFont="1" applyFill="1" applyBorder="1" applyAlignment="1">
      <alignment horizontal="center" vertical="center"/>
    </xf>
    <xf numFmtId="49" fontId="33" fillId="0" borderId="4" xfId="21" applyNumberFormat="1" applyFont="1" applyFill="1" applyBorder="1" applyAlignment="1">
      <alignment horizontal="center" vertical="center"/>
    </xf>
    <xf numFmtId="49" fontId="33" fillId="0" borderId="10" xfId="21" applyNumberFormat="1" applyFont="1" applyFill="1" applyBorder="1" applyAlignment="1">
      <alignment horizontal="center" vertical="center"/>
    </xf>
    <xf numFmtId="49" fontId="33" fillId="0" borderId="6" xfId="21" applyNumberFormat="1" applyFont="1" applyFill="1" applyBorder="1" applyAlignment="1">
      <alignment horizontal="center" vertical="center"/>
    </xf>
    <xf numFmtId="49" fontId="33" fillId="0" borderId="12" xfId="21" applyNumberFormat="1" applyFont="1" applyFill="1" applyBorder="1" applyAlignment="1">
      <alignment horizontal="center" vertical="center"/>
    </xf>
    <xf numFmtId="49" fontId="33" fillId="0" borderId="7" xfId="21" applyNumberFormat="1" applyFont="1" applyFill="1" applyBorder="1" applyAlignment="1">
      <alignment horizontal="center" vertical="center"/>
    </xf>
    <xf numFmtId="49" fontId="33" fillId="0" borderId="9" xfId="21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13" xfId="0" applyNumberFormat="1" applyFont="1" applyFill="1" applyBorder="1" applyAlignment="1">
      <alignment horizontal="left" vertical="center"/>
    </xf>
    <xf numFmtId="49" fontId="4" fillId="0" borderId="11" xfId="21" applyNumberFormat="1" applyFont="1" applyFill="1" applyBorder="1" applyAlignment="1">
      <alignment vertical="center"/>
    </xf>
    <xf numFmtId="49" fontId="4" fillId="0" borderId="2" xfId="21" applyNumberFormat="1" applyFont="1" applyFill="1" applyBorder="1" applyAlignment="1">
      <alignment vertical="center"/>
    </xf>
    <xf numFmtId="49" fontId="4" fillId="0" borderId="13" xfId="21" applyNumberFormat="1" applyFont="1" applyFill="1" applyBorder="1" applyAlignment="1">
      <alignment vertical="center"/>
    </xf>
    <xf numFmtId="49" fontId="4" fillId="0" borderId="7" xfId="21" applyNumberFormat="1" applyFont="1" applyFill="1" applyBorder="1" applyAlignment="1">
      <alignment vertical="center"/>
    </xf>
    <xf numFmtId="49" fontId="4" fillId="0" borderId="8" xfId="21" applyNumberFormat="1" applyFont="1" applyFill="1" applyBorder="1" applyAlignment="1">
      <alignment vertical="center"/>
    </xf>
    <xf numFmtId="49" fontId="4" fillId="0" borderId="9" xfId="21" applyNumberFormat="1" applyFont="1" applyFill="1" applyBorder="1" applyAlignment="1">
      <alignment vertical="center"/>
    </xf>
    <xf numFmtId="49" fontId="4" fillId="0" borderId="11" xfId="21" applyNumberFormat="1" applyFont="1" applyFill="1" applyBorder="1" applyAlignment="1">
      <alignment horizontal="left" vertical="center"/>
    </xf>
    <xf numFmtId="49" fontId="4" fillId="0" borderId="2" xfId="21" applyNumberFormat="1" applyFont="1" applyFill="1" applyBorder="1" applyAlignment="1">
      <alignment horizontal="left" vertical="center"/>
    </xf>
    <xf numFmtId="49" fontId="4" fillId="0" borderId="13" xfId="2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41" fontId="32" fillId="0" borderId="17" xfId="0" applyNumberFormat="1" applyFont="1" applyFill="1" applyBorder="1" applyAlignment="1">
      <alignment horizontal="center" vertical="center" wrapText="1"/>
    </xf>
    <xf numFmtId="41" fontId="32" fillId="0" borderId="16" xfId="0" applyNumberFormat="1" applyFont="1" applyFill="1" applyBorder="1" applyAlignment="1">
      <alignment horizontal="center" vertical="center"/>
    </xf>
    <xf numFmtId="41" fontId="4" fillId="0" borderId="6" xfId="21" applyFont="1" applyFill="1" applyBorder="1" applyAlignment="1">
      <alignment horizontal="center" vertical="center"/>
    </xf>
    <xf numFmtId="41" fontId="4" fillId="0" borderId="0" xfId="21" applyFont="1" applyFill="1" applyBorder="1" applyAlignment="1">
      <alignment horizontal="center" vertical="center"/>
    </xf>
    <xf numFmtId="41" fontId="4" fillId="0" borderId="12" xfId="2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1" fontId="4" fillId="0" borderId="3" xfId="2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center" vertical="center"/>
    </xf>
    <xf numFmtId="41" fontId="4" fillId="0" borderId="13" xfId="21" applyFont="1" applyFill="1" applyBorder="1" applyAlignment="1">
      <alignment horizontal="center" vertical="center"/>
    </xf>
    <xf numFmtId="41" fontId="4" fillId="0" borderId="11" xfId="21" applyFont="1" applyFill="1" applyBorder="1" applyAlignment="1">
      <alignment horizontal="left" vertical="center" shrinkToFit="1"/>
    </xf>
    <xf numFmtId="41" fontId="4" fillId="0" borderId="2" xfId="21" applyFont="1" applyFill="1" applyBorder="1" applyAlignment="1">
      <alignment horizontal="left" vertical="center" shrinkToFit="1"/>
    </xf>
    <xf numFmtId="41" fontId="4" fillId="0" borderId="13" xfId="21" applyFont="1" applyFill="1" applyBorder="1" applyAlignment="1">
      <alignment horizontal="left" vertical="center" shrinkToFit="1"/>
    </xf>
    <xf numFmtId="0" fontId="4" fillId="0" borderId="11" xfId="21" applyNumberFormat="1" applyFont="1" applyFill="1" applyBorder="1" applyAlignment="1">
      <alignment vertical="center" wrapText="1"/>
    </xf>
    <xf numFmtId="0" fontId="4" fillId="0" borderId="2" xfId="21" applyNumberFormat="1" applyFont="1" applyFill="1" applyBorder="1" applyAlignment="1">
      <alignment vertical="center" wrapText="1"/>
    </xf>
    <xf numFmtId="0" fontId="4" fillId="0" borderId="13" xfId="21" applyNumberFormat="1" applyFont="1" applyFill="1" applyBorder="1" applyAlignment="1">
      <alignment vertical="center" wrapText="1"/>
    </xf>
    <xf numFmtId="41" fontId="4" fillId="0" borderId="11" xfId="21" applyFont="1" applyFill="1" applyBorder="1" applyAlignment="1">
      <alignment vertical="center" shrinkToFit="1"/>
    </xf>
    <xf numFmtId="41" fontId="4" fillId="0" borderId="2" xfId="21" applyFont="1" applyFill="1" applyBorder="1" applyAlignment="1">
      <alignment vertical="center" shrinkToFit="1"/>
    </xf>
    <xf numFmtId="41" fontId="4" fillId="0" borderId="13" xfId="21" applyFont="1" applyFill="1" applyBorder="1" applyAlignment="1">
      <alignment vertical="center" shrinkToFit="1"/>
    </xf>
    <xf numFmtId="49" fontId="4" fillId="0" borderId="11" xfId="21" applyNumberFormat="1" applyFont="1" applyFill="1" applyBorder="1" applyAlignment="1">
      <alignment vertical="center" shrinkToFit="1"/>
    </xf>
    <xf numFmtId="49" fontId="4" fillId="0" borderId="2" xfId="21" applyNumberFormat="1" applyFont="1" applyFill="1" applyBorder="1" applyAlignment="1">
      <alignment vertical="center" shrinkToFit="1"/>
    </xf>
    <xf numFmtId="49" fontId="4" fillId="0" borderId="13" xfId="21" applyNumberFormat="1" applyFont="1" applyFill="1" applyBorder="1" applyAlignment="1">
      <alignment vertical="center" shrinkToFit="1"/>
    </xf>
    <xf numFmtId="49" fontId="4" fillId="0" borderId="11" xfId="21" applyNumberFormat="1" applyFont="1" applyFill="1" applyBorder="1" applyAlignment="1">
      <alignment vertical="center" wrapText="1" shrinkToFit="1"/>
    </xf>
    <xf numFmtId="49" fontId="4" fillId="0" borderId="2" xfId="21" applyNumberFormat="1" applyFont="1" applyFill="1" applyBorder="1" applyAlignment="1">
      <alignment vertical="center" wrapText="1" shrinkToFit="1"/>
    </xf>
    <xf numFmtId="49" fontId="4" fillId="0" borderId="13" xfId="21" applyNumberFormat="1" applyFont="1" applyFill="1" applyBorder="1" applyAlignment="1">
      <alignment vertical="center" wrapText="1" shrinkToFit="1"/>
    </xf>
    <xf numFmtId="49" fontId="4" fillId="0" borderId="11" xfId="21" applyNumberFormat="1" applyFont="1" applyFill="1" applyBorder="1" applyAlignment="1">
      <alignment vertical="center" wrapText="1"/>
    </xf>
    <xf numFmtId="49" fontId="4" fillId="0" borderId="2" xfId="21" applyNumberFormat="1" applyFont="1" applyFill="1" applyBorder="1" applyAlignment="1">
      <alignment vertical="center" wrapText="1"/>
    </xf>
    <xf numFmtId="49" fontId="4" fillId="0" borderId="13" xfId="21" applyNumberFormat="1" applyFont="1" applyFill="1" applyBorder="1" applyAlignment="1">
      <alignment vertical="center" wrapText="1"/>
    </xf>
  </cellXfs>
  <cellStyles count="29">
    <cellStyle name="AeE­ [0]_PERSONAL" xfId="1"/>
    <cellStyle name="AeE­_PERSONAL" xfId="2"/>
    <cellStyle name="ALIGNMENT" xfId="3"/>
    <cellStyle name="C￥AØ_PERSONAL" xfId="4"/>
    <cellStyle name="Comma [0]_ SG&amp;A Bridge " xfId="5"/>
    <cellStyle name="Comma_ SG&amp;A Bridge " xfId="6"/>
    <cellStyle name="Currency [0]_ SG&amp;A Bridge " xfId="7"/>
    <cellStyle name="Currency_ SG&amp;A Bridge " xfId="8"/>
    <cellStyle name="Grey" xfId="9"/>
    <cellStyle name="Header1" xfId="10"/>
    <cellStyle name="Header2" xfId="11"/>
    <cellStyle name="Input [yellow]" xfId="12"/>
    <cellStyle name="Normal - Style1" xfId="13"/>
    <cellStyle name="Normal_ SG&amp;A Bridge " xfId="14"/>
    <cellStyle name="Percent [2]" xfId="15"/>
    <cellStyle name="똿뗦먛귟 [0.00]_PRODUCT DETAIL Q1" xfId="16"/>
    <cellStyle name="똿뗦먛귟_PRODUCT DETAIL Q1" xfId="17"/>
    <cellStyle name="믅됞 [0.00]_PRODUCT DETAIL Q1" xfId="18"/>
    <cellStyle name="믅됞_PRODUCT DETAIL Q1" xfId="19"/>
    <cellStyle name="뷭?_BOOKSHIP" xfId="20"/>
    <cellStyle name="쉼표 [0]" xfId="21" builtinId="6"/>
    <cellStyle name="쉼표 [0] 2" xfId="22"/>
    <cellStyle name="스타일 1" xfId="23"/>
    <cellStyle name="콤마 [0]_1" xfId="24"/>
    <cellStyle name="콤마_1" xfId="25"/>
    <cellStyle name="표준" xfId="0" builtinId="0"/>
    <cellStyle name="표준 2" xfId="26"/>
    <cellStyle name="표준 3" xfId="27"/>
    <cellStyle name="표준 4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85" workbookViewId="0">
      <selection activeCell="A10" sqref="A10:I10"/>
    </sheetView>
  </sheetViews>
  <sheetFormatPr defaultRowHeight="13.5"/>
  <cols>
    <col min="1" max="6" width="8.88671875" style="27"/>
    <col min="7" max="7" width="13.21875" style="27" customWidth="1"/>
    <col min="8" max="8" width="0.109375" style="27" customWidth="1"/>
    <col min="9" max="16384" width="8.88671875" style="27"/>
  </cols>
  <sheetData>
    <row r="1" spans="1:9" ht="83.25" customHeight="1"/>
    <row r="2" spans="1:9" s="28" customFormat="1" ht="130.5" customHeight="1">
      <c r="A2" s="441" t="str">
        <f>Sheet2!B2</f>
        <v>2016년도
결산서</v>
      </c>
      <c r="B2" s="441"/>
      <c r="C2" s="441"/>
      <c r="D2" s="441"/>
      <c r="E2" s="441"/>
      <c r="F2" s="441"/>
      <c r="G2" s="441"/>
      <c r="H2" s="441"/>
      <c r="I2" s="441"/>
    </row>
    <row r="3" spans="1:9" s="28" customFormat="1">
      <c r="A3" s="442" t="s">
        <v>8</v>
      </c>
      <c r="B3" s="443"/>
      <c r="C3" s="443"/>
      <c r="D3" s="443"/>
      <c r="E3" s="443"/>
      <c r="F3" s="443"/>
      <c r="G3" s="443"/>
      <c r="H3" s="443"/>
      <c r="I3" s="443"/>
    </row>
    <row r="4" spans="1:9" s="28" customFormat="1" ht="31.5" customHeight="1">
      <c r="A4" s="443"/>
      <c r="B4" s="443"/>
      <c r="C4" s="443"/>
      <c r="D4" s="443"/>
      <c r="E4" s="443"/>
      <c r="F4" s="443"/>
      <c r="G4" s="443"/>
      <c r="H4" s="443"/>
      <c r="I4" s="443"/>
    </row>
    <row r="5" spans="1:9" s="28" customFormat="1"/>
    <row r="6" spans="1:9" s="28" customFormat="1"/>
    <row r="7" spans="1:9" s="28" customFormat="1"/>
    <row r="8" spans="1:9" s="28" customFormat="1"/>
    <row r="9" spans="1:9" s="28" customFormat="1"/>
    <row r="10" spans="1:9" s="28" customFormat="1" ht="114.75" customHeight="1">
      <c r="A10" s="444" t="str">
        <f>Sheet2!B5</f>
        <v>2017.  02.    .</v>
      </c>
      <c r="B10" s="444"/>
      <c r="C10" s="444"/>
      <c r="D10" s="444"/>
      <c r="E10" s="444"/>
      <c r="F10" s="444"/>
      <c r="G10" s="444"/>
      <c r="H10" s="444"/>
      <c r="I10" s="444"/>
    </row>
    <row r="11" spans="1:9" s="28" customFormat="1"/>
    <row r="12" spans="1:9" s="28" customFormat="1"/>
    <row r="13" spans="1:9" s="28" customFormat="1"/>
    <row r="14" spans="1:9" s="28" customFormat="1"/>
    <row r="15" spans="1:9" s="28" customFormat="1"/>
    <row r="16" spans="1:9" s="28" customFormat="1"/>
    <row r="17" spans="1:9" s="28" customFormat="1"/>
    <row r="18" spans="1:9" s="28" customFormat="1"/>
    <row r="19" spans="1:9" s="28" customFormat="1"/>
    <row r="20" spans="1:9" s="28" customFormat="1"/>
    <row r="21" spans="1:9" s="28" customFormat="1"/>
    <row r="22" spans="1:9" s="28" customFormat="1"/>
    <row r="23" spans="1:9" s="28" customFormat="1"/>
    <row r="24" spans="1:9" s="28" customFormat="1" ht="52.5" customHeight="1">
      <c r="A24" s="445" t="s">
        <v>9</v>
      </c>
      <c r="B24" s="445"/>
      <c r="C24" s="445"/>
      <c r="D24" s="445"/>
      <c r="E24" s="445"/>
      <c r="F24" s="445"/>
      <c r="G24" s="445"/>
      <c r="H24" s="445"/>
      <c r="I24" s="445"/>
    </row>
    <row r="25" spans="1:9" s="28" customFormat="1"/>
    <row r="26" spans="1:9" s="28" customFormat="1"/>
    <row r="27" spans="1:9" s="28" customFormat="1"/>
  </sheetData>
  <mergeCells count="4">
    <mergeCell ref="A2:I2"/>
    <mergeCell ref="A3:I4"/>
    <mergeCell ref="A10:I10"/>
    <mergeCell ref="A24:I2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view="pageBreakPreview" zoomScaleSheetLayoutView="100" workbookViewId="0">
      <selection activeCell="K13" sqref="K13"/>
    </sheetView>
  </sheetViews>
  <sheetFormatPr defaultRowHeight="13.5"/>
  <cols>
    <col min="1" max="1" width="13.6640625" style="29" customWidth="1"/>
    <col min="2" max="3" width="13.6640625" style="29" hidden="1" customWidth="1"/>
    <col min="4" max="4" width="13.6640625" style="29" customWidth="1"/>
    <col min="5" max="5" width="14.44140625" style="29" customWidth="1"/>
    <col min="6" max="7" width="14.44140625" style="29" hidden="1" customWidth="1"/>
    <col min="8" max="8" width="13.6640625" style="29" customWidth="1"/>
    <col min="9" max="10" width="13.6640625" style="29" hidden="1" customWidth="1"/>
    <col min="11" max="11" width="13.6640625" style="29" customWidth="1"/>
    <col min="12" max="12" width="14.44140625" style="29" customWidth="1"/>
    <col min="13" max="14" width="14.44140625" style="29" hidden="1" customWidth="1"/>
    <col min="15" max="15" width="13.33203125" style="29" bestFit="1" customWidth="1"/>
    <col min="16" max="16" width="11.21875" style="29" bestFit="1" customWidth="1"/>
    <col min="17" max="17" width="13.21875" style="29" bestFit="1" customWidth="1"/>
    <col min="18" max="19" width="8.88671875" style="29" customWidth="1"/>
    <col min="20" max="20" width="14.21875" style="29" bestFit="1" customWidth="1"/>
    <col min="21" max="16384" width="8.88671875" style="29"/>
  </cols>
  <sheetData>
    <row r="1" spans="1:20" ht="43.5" customHeight="1">
      <c r="A1" s="447" t="str">
        <f>Sheet2!C2</f>
        <v>2016년도 세입·세출 결산서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76"/>
      <c r="N1" s="76"/>
      <c r="O1" s="50"/>
      <c r="P1" s="50"/>
      <c r="Q1" s="50"/>
      <c r="R1" s="50"/>
      <c r="S1" s="50"/>
    </row>
    <row r="2" spans="1:20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20" s="31" customFormat="1" ht="22.5" customHeight="1">
      <c r="A3" s="31" t="s">
        <v>10</v>
      </c>
      <c r="L3" s="303" t="s">
        <v>331</v>
      </c>
    </row>
    <row r="4" spans="1:20" s="33" customFormat="1" ht="32.1" customHeight="1">
      <c r="A4" s="446" t="s">
        <v>11</v>
      </c>
      <c r="B4" s="446"/>
      <c r="C4" s="446"/>
      <c r="D4" s="446"/>
      <c r="E4" s="446"/>
      <c r="F4" s="32"/>
      <c r="G4" s="32"/>
      <c r="H4" s="446" t="s">
        <v>12</v>
      </c>
      <c r="I4" s="446"/>
      <c r="J4" s="446"/>
      <c r="K4" s="446"/>
      <c r="L4" s="446"/>
      <c r="M4" s="32"/>
      <c r="N4" s="32"/>
    </row>
    <row r="5" spans="1:20" s="33" customFormat="1" ht="32.1" customHeight="1">
      <c r="A5" s="32" t="s">
        <v>97</v>
      </c>
      <c r="B5" s="32" t="s">
        <v>0</v>
      </c>
      <c r="C5" s="32" t="s">
        <v>95</v>
      </c>
      <c r="D5" s="218" t="str">
        <f>Sheet2!B4</f>
        <v>예산액
(A)</v>
      </c>
      <c r="E5" s="218" t="str">
        <f>Sheet2!C4</f>
        <v>결산액
(B)</v>
      </c>
      <c r="F5" s="32" t="s">
        <v>96</v>
      </c>
      <c r="G5" s="32"/>
      <c r="H5" s="32" t="s">
        <v>97</v>
      </c>
      <c r="I5" s="32" t="s">
        <v>0</v>
      </c>
      <c r="J5" s="32" t="s">
        <v>1</v>
      </c>
      <c r="K5" s="218" t="str">
        <f>Sheet2!B4</f>
        <v>예산액
(A)</v>
      </c>
      <c r="L5" s="218" t="str">
        <f>Sheet2!C4</f>
        <v>결산액
(B)</v>
      </c>
      <c r="M5" s="32" t="s">
        <v>96</v>
      </c>
      <c r="N5" s="32"/>
    </row>
    <row r="6" spans="1:20" s="33" customFormat="1" ht="32.1" customHeight="1">
      <c r="A6" s="34" t="s">
        <v>13</v>
      </c>
      <c r="B6" s="34"/>
      <c r="C6" s="34"/>
      <c r="D6" s="395">
        <f>세입!G5</f>
        <v>28920000</v>
      </c>
      <c r="E6" s="395">
        <f>세입!H5</f>
        <v>27007800</v>
      </c>
      <c r="F6" s="396">
        <f>E6-D6</f>
        <v>-1912200</v>
      </c>
      <c r="G6" s="396"/>
      <c r="H6" s="396" t="s">
        <v>14</v>
      </c>
      <c r="I6" s="396"/>
      <c r="J6" s="396"/>
      <c r="K6" s="395">
        <f>세출!G6</f>
        <v>1606061060</v>
      </c>
      <c r="L6" s="395">
        <f>세출!H6</f>
        <v>1533169866</v>
      </c>
      <c r="M6" s="34">
        <f>L6-K6</f>
        <v>-72891194</v>
      </c>
      <c r="N6" s="34"/>
      <c r="O6" s="42"/>
      <c r="R6" s="217"/>
      <c r="S6" s="217"/>
      <c r="T6" s="42"/>
    </row>
    <row r="7" spans="1:20" s="33" customFormat="1" ht="26.1" customHeight="1">
      <c r="A7" s="34" t="s">
        <v>5</v>
      </c>
      <c r="B7" s="34"/>
      <c r="C7" s="34"/>
      <c r="D7" s="395">
        <f>세입!G12</f>
        <v>1974592948</v>
      </c>
      <c r="E7" s="395">
        <f>세입!H12</f>
        <v>1896538930</v>
      </c>
      <c r="F7" s="396"/>
      <c r="G7" s="396"/>
      <c r="H7" s="396" t="s">
        <v>15</v>
      </c>
      <c r="I7" s="396"/>
      <c r="J7" s="396"/>
      <c r="K7" s="395">
        <f>세출!G31</f>
        <v>2500000</v>
      </c>
      <c r="L7" s="395">
        <f>세출!H31</f>
        <v>1161500</v>
      </c>
      <c r="M7" s="34"/>
      <c r="N7" s="34"/>
      <c r="O7" s="42"/>
      <c r="T7" s="42"/>
    </row>
    <row r="8" spans="1:20" s="33" customFormat="1" ht="26.1" customHeight="1">
      <c r="A8" s="34" t="s">
        <v>6</v>
      </c>
      <c r="B8" s="34"/>
      <c r="C8" s="34"/>
      <c r="D8" s="395">
        <f>세입!G43</f>
        <v>85151300</v>
      </c>
      <c r="E8" s="395">
        <f>세입!H43</f>
        <v>87714303</v>
      </c>
      <c r="F8" s="396"/>
      <c r="G8" s="396"/>
      <c r="H8" s="396" t="s">
        <v>20</v>
      </c>
      <c r="I8" s="396"/>
      <c r="J8" s="396"/>
      <c r="K8" s="395">
        <f>세출!G40</f>
        <v>103437250</v>
      </c>
      <c r="L8" s="395">
        <f>세출!H40</f>
        <v>93214327</v>
      </c>
      <c r="M8" s="34"/>
      <c r="N8" s="34"/>
      <c r="O8" s="42"/>
      <c r="T8" s="42"/>
    </row>
    <row r="9" spans="1:20" s="33" customFormat="1" ht="26.1" customHeight="1">
      <c r="A9" s="34" t="s">
        <v>7</v>
      </c>
      <c r="B9" s="34"/>
      <c r="C9" s="34"/>
      <c r="D9" s="395">
        <f>세입!G53</f>
        <v>26000000</v>
      </c>
      <c r="E9" s="395">
        <f>세입!H53</f>
        <v>25339000</v>
      </c>
      <c r="F9" s="396"/>
      <c r="G9" s="396"/>
      <c r="H9" s="396" t="s">
        <v>16</v>
      </c>
      <c r="I9" s="396"/>
      <c r="J9" s="396"/>
      <c r="K9" s="395">
        <f>세출!G89</f>
        <v>161402300</v>
      </c>
      <c r="L9" s="395">
        <f>세출!H89</f>
        <v>156031190</v>
      </c>
      <c r="M9" s="34"/>
      <c r="N9" s="34"/>
      <c r="O9" s="42"/>
      <c r="T9" s="42"/>
    </row>
    <row r="10" spans="1:20" s="33" customFormat="1" ht="26.1" customHeight="1">
      <c r="A10" s="34" t="s">
        <v>3</v>
      </c>
      <c r="B10" s="34"/>
      <c r="C10" s="34"/>
      <c r="D10" s="395">
        <f>세입!G57</f>
        <v>28960000</v>
      </c>
      <c r="E10" s="395">
        <f>세입!H57</f>
        <v>27045481</v>
      </c>
      <c r="F10" s="396"/>
      <c r="G10" s="396"/>
      <c r="H10" s="396" t="s">
        <v>21</v>
      </c>
      <c r="I10" s="396"/>
      <c r="J10" s="396"/>
      <c r="K10" s="395">
        <f>세출!G106</f>
        <v>217845008</v>
      </c>
      <c r="L10" s="395">
        <f>세출!H106</f>
        <v>215758908</v>
      </c>
      <c r="M10" s="34"/>
      <c r="N10" s="34"/>
      <c r="O10" s="42"/>
      <c r="T10" s="42"/>
    </row>
    <row r="11" spans="1:20" s="33" customFormat="1" ht="26.1" customHeight="1">
      <c r="A11" s="34" t="s">
        <v>100</v>
      </c>
      <c r="B11" s="34"/>
      <c r="C11" s="34"/>
      <c r="D11" s="395">
        <f>세입!G66</f>
        <v>112485927</v>
      </c>
      <c r="E11" s="395">
        <f>세입!H66</f>
        <v>112485927</v>
      </c>
      <c r="F11" s="396"/>
      <c r="G11" s="396"/>
      <c r="H11" s="396" t="s">
        <v>17</v>
      </c>
      <c r="I11" s="396"/>
      <c r="J11" s="396"/>
      <c r="K11" s="395">
        <f>세출!G125</f>
        <v>840000</v>
      </c>
      <c r="L11" s="395">
        <f>세출!H125</f>
        <v>642420</v>
      </c>
      <c r="M11" s="34"/>
      <c r="N11" s="34"/>
      <c r="O11" s="42"/>
      <c r="T11" s="42"/>
    </row>
    <row r="12" spans="1:20" s="33" customFormat="1" ht="26.1" customHeight="1">
      <c r="A12" s="34"/>
      <c r="B12" s="34"/>
      <c r="C12" s="34"/>
      <c r="D12" s="395"/>
      <c r="E12" s="395"/>
      <c r="F12" s="396"/>
      <c r="G12" s="396"/>
      <c r="H12" s="396" t="s">
        <v>18</v>
      </c>
      <c r="I12" s="396"/>
      <c r="J12" s="396"/>
      <c r="K12" s="395">
        <f>세출!G130</f>
        <v>143503089</v>
      </c>
      <c r="L12" s="395">
        <f>세출!H130</f>
        <v>106544450</v>
      </c>
      <c r="M12" s="34"/>
      <c r="N12" s="34"/>
      <c r="O12" s="42"/>
      <c r="T12" s="42"/>
    </row>
    <row r="13" spans="1:20" s="33" customFormat="1" ht="26.1" customHeight="1">
      <c r="A13" s="34"/>
      <c r="B13" s="34"/>
      <c r="C13" s="34"/>
      <c r="D13" s="395"/>
      <c r="E13" s="395"/>
      <c r="F13" s="396"/>
      <c r="G13" s="396"/>
      <c r="H13" s="396" t="s">
        <v>4</v>
      </c>
      <c r="I13" s="396"/>
      <c r="J13" s="396"/>
      <c r="K13" s="395">
        <f>세출!G172</f>
        <v>20521468</v>
      </c>
      <c r="L13" s="395">
        <f>세출!H172</f>
        <v>665844</v>
      </c>
      <c r="M13" s="34"/>
      <c r="N13" s="34"/>
      <c r="O13" s="42"/>
    </row>
    <row r="14" spans="1:20" s="33" customFormat="1" ht="26.1" customHeight="1">
      <c r="A14" s="34"/>
      <c r="B14" s="34"/>
      <c r="C14" s="34"/>
      <c r="D14" s="395"/>
      <c r="E14" s="395"/>
      <c r="F14" s="396"/>
      <c r="G14" s="396"/>
      <c r="H14" s="396" t="s">
        <v>336</v>
      </c>
      <c r="I14" s="396"/>
      <c r="J14" s="396"/>
      <c r="K14" s="395"/>
      <c r="L14" s="395">
        <f>세출!$H$176</f>
        <v>68942936</v>
      </c>
      <c r="M14" s="34"/>
      <c r="N14" s="34"/>
    </row>
    <row r="15" spans="1:20" s="33" customFormat="1" ht="26.1" customHeight="1">
      <c r="A15" s="34"/>
      <c r="B15" s="34"/>
      <c r="C15" s="34"/>
      <c r="D15" s="395"/>
      <c r="E15" s="395"/>
      <c r="F15" s="396"/>
      <c r="G15" s="396"/>
      <c r="H15" s="396"/>
      <c r="I15" s="396"/>
      <c r="J15" s="396"/>
      <c r="K15" s="395"/>
      <c r="L15" s="395"/>
      <c r="M15" s="34"/>
      <c r="N15" s="34"/>
    </row>
    <row r="16" spans="1:20" s="36" customFormat="1" ht="30" customHeight="1">
      <c r="A16" s="34" t="s">
        <v>19</v>
      </c>
      <c r="B16" s="34"/>
      <c r="C16" s="34"/>
      <c r="D16" s="395">
        <f>SUM(D6:D15)</f>
        <v>2256110175</v>
      </c>
      <c r="E16" s="395">
        <f>SUM(E6:E15)</f>
        <v>2176131441</v>
      </c>
      <c r="F16" s="397"/>
      <c r="G16" s="397"/>
      <c r="H16" s="396" t="s">
        <v>19</v>
      </c>
      <c r="I16" s="396"/>
      <c r="J16" s="396"/>
      <c r="K16" s="395">
        <f>SUM(K6:K15)</f>
        <v>2256110175</v>
      </c>
      <c r="L16" s="395">
        <f>SUM(L6:L15)</f>
        <v>2176131441</v>
      </c>
      <c r="M16" s="35"/>
      <c r="N16" s="35"/>
      <c r="O16" s="40"/>
      <c r="P16" s="51"/>
      <c r="Q16" s="40"/>
      <c r="T16" s="40"/>
    </row>
    <row r="17" spans="1:14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>
      <c r="A18" s="30"/>
      <c r="B18" s="30"/>
      <c r="C18" s="30"/>
      <c r="D18" s="37"/>
      <c r="E18" s="37"/>
      <c r="F18" s="37"/>
      <c r="G18" s="37"/>
      <c r="H18" s="30"/>
      <c r="I18" s="30"/>
      <c r="J18" s="30"/>
      <c r="K18" s="43">
        <f>D16-K16</f>
        <v>0</v>
      </c>
      <c r="L18" s="43">
        <f>E16-L16</f>
        <v>0</v>
      </c>
      <c r="M18" s="37"/>
      <c r="N18" s="37"/>
    </row>
    <row r="19" spans="1:14" s="38" customForma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7"/>
      <c r="M20" s="30"/>
      <c r="N20" s="30"/>
    </row>
    <row r="21" spans="1:14">
      <c r="A21" s="30"/>
      <c r="B21" s="30"/>
      <c r="C21" s="30"/>
      <c r="D21" s="30"/>
      <c r="E21" s="30"/>
      <c r="F21" s="30"/>
      <c r="G21" s="30"/>
      <c r="H21" s="37"/>
      <c r="I21" s="37"/>
      <c r="J21" s="37"/>
      <c r="K21" s="37"/>
      <c r="L21" s="37"/>
      <c r="M21" s="30"/>
      <c r="N21" s="30"/>
    </row>
    <row r="22" spans="1:14">
      <c r="A22" s="30"/>
      <c r="B22" s="30"/>
      <c r="C22" s="30"/>
      <c r="D22" s="30"/>
      <c r="E22" s="30"/>
      <c r="F22" s="30"/>
      <c r="G22" s="30"/>
      <c r="H22" s="37"/>
      <c r="I22" s="37"/>
      <c r="J22" s="37"/>
      <c r="K22" s="37"/>
      <c r="L22" s="37"/>
      <c r="M22" s="30"/>
      <c r="N22" s="30"/>
    </row>
    <row r="23" spans="1:14">
      <c r="H23" s="38"/>
      <c r="I23" s="38"/>
      <c r="J23" s="38"/>
      <c r="K23" s="38"/>
      <c r="L23" s="38"/>
    </row>
    <row r="24" spans="1:14">
      <c r="H24" s="38"/>
      <c r="I24" s="38"/>
      <c r="J24" s="38"/>
      <c r="K24" s="38"/>
      <c r="L24" s="38"/>
    </row>
    <row r="25" spans="1:14">
      <c r="H25" s="38"/>
      <c r="I25" s="38"/>
      <c r="J25" s="38"/>
      <c r="K25" s="38"/>
      <c r="L25" s="38"/>
    </row>
    <row r="26" spans="1:14">
      <c r="H26" s="38"/>
      <c r="I26" s="38"/>
      <c r="J26" s="38"/>
      <c r="K26" s="38"/>
      <c r="L26" s="38"/>
    </row>
    <row r="27" spans="1:14">
      <c r="H27" s="38"/>
      <c r="I27" s="38"/>
      <c r="J27" s="38"/>
      <c r="K27" s="38"/>
      <c r="L27" s="38"/>
    </row>
    <row r="28" spans="1:14">
      <c r="H28" s="38"/>
      <c r="I28" s="38"/>
      <c r="J28" s="38"/>
      <c r="K28" s="38"/>
      <c r="L28" s="38"/>
    </row>
    <row r="29" spans="1:14">
      <c r="H29" s="38"/>
      <c r="I29" s="38"/>
      <c r="J29" s="38"/>
      <c r="K29" s="38"/>
      <c r="L29" s="38"/>
    </row>
    <row r="30" spans="1:14">
      <c r="H30" s="38"/>
      <c r="I30" s="38"/>
      <c r="J30" s="38"/>
      <c r="K30" s="38"/>
      <c r="L30" s="39"/>
    </row>
    <row r="82" spans="21:21">
      <c r="U82" s="29">
        <v>27300000</v>
      </c>
    </row>
    <row r="85" spans="21:21">
      <c r="U85" s="29">
        <v>2000000</v>
      </c>
    </row>
  </sheetData>
  <mergeCells count="3">
    <mergeCell ref="A4:E4"/>
    <mergeCell ref="H4:L4"/>
    <mergeCell ref="A1:L1"/>
  </mergeCells>
  <phoneticPr fontId="2" type="noConversion"/>
  <printOptions horizontalCentered="1"/>
  <pageMargins left="0.19685039370078741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D95"/>
  <sheetViews>
    <sheetView view="pageBreakPreview" zoomScale="130" zoomScaleNormal="130" zoomScaleSheetLayoutView="130" workbookViewId="0">
      <pane xSplit="6" ySplit="4" topLeftCell="G62" activePane="bottomRight" state="frozen"/>
      <selection activeCell="O8" sqref="O8"/>
      <selection pane="topRight" activeCell="O8" sqref="O8"/>
      <selection pane="bottomLeft" activeCell="O8" sqref="O8"/>
      <selection pane="bottomRight" activeCell="K73" sqref="K73"/>
    </sheetView>
  </sheetViews>
  <sheetFormatPr defaultRowHeight="13.5"/>
  <cols>
    <col min="1" max="1" width="3.33203125" style="1" customWidth="1"/>
    <col min="2" max="2" width="0.6640625" style="1" hidden="1" customWidth="1"/>
    <col min="3" max="3" width="3.33203125" style="13" customWidth="1"/>
    <col min="4" max="4" width="0.88671875" style="13" hidden="1" customWidth="1"/>
    <col min="5" max="5" width="3.33203125" style="13" customWidth="1"/>
    <col min="6" max="6" width="11.5546875" style="1" customWidth="1"/>
    <col min="7" max="8" width="10.21875" style="384" customWidth="1"/>
    <col min="9" max="9" width="9.21875" style="14" customWidth="1"/>
    <col min="10" max="10" width="5.44140625" style="1" customWidth="1"/>
    <col min="11" max="11" width="11.88671875" style="1" customWidth="1"/>
    <col min="12" max="12" width="5.6640625" style="1" hidden="1" customWidth="1"/>
    <col min="13" max="13" width="1.5546875" style="13" hidden="1" customWidth="1"/>
    <col min="14" max="14" width="2.77734375" style="5" hidden="1" customWidth="1"/>
    <col min="15" max="15" width="1.5546875" style="13" hidden="1" customWidth="1"/>
    <col min="16" max="16" width="2.77734375" style="1" hidden="1" customWidth="1"/>
    <col min="17" max="17" width="1.5546875" style="15" hidden="1" customWidth="1"/>
    <col min="18" max="18" width="8.33203125" style="394" customWidth="1"/>
    <col min="19" max="19" width="14.109375" style="1" customWidth="1"/>
    <col min="20" max="20" width="11.21875" style="1" bestFit="1" customWidth="1"/>
    <col min="21" max="21" width="4.77734375" style="1" customWidth="1"/>
    <col min="22" max="22" width="15.33203125" style="1" bestFit="1" customWidth="1"/>
    <col min="23" max="23" width="13.44140625" style="1" bestFit="1" customWidth="1"/>
    <col min="24" max="24" width="12.44140625" style="1" bestFit="1" customWidth="1"/>
    <col min="25" max="25" width="20.109375" style="1" bestFit="1" customWidth="1"/>
    <col min="26" max="26" width="13.33203125" style="1" bestFit="1" customWidth="1"/>
    <col min="27" max="27" width="15.33203125" style="1" bestFit="1" customWidth="1"/>
    <col min="28" max="16384" width="8.88671875" style="1"/>
  </cols>
  <sheetData>
    <row r="1" spans="1:30" ht="33" customHeight="1">
      <c r="A1" s="487" t="str">
        <f>Sheet2!C2</f>
        <v>2016년도 세입·세출 결산서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</row>
    <row r="2" spans="1:30" s="2" customFormat="1" ht="14.25">
      <c r="A2" s="70" t="s">
        <v>277</v>
      </c>
      <c r="B2" s="70"/>
      <c r="C2" s="61"/>
      <c r="D2" s="61"/>
      <c r="E2" s="61"/>
      <c r="F2" s="61"/>
      <c r="G2" s="372"/>
      <c r="H2" s="372"/>
      <c r="I2" s="71"/>
      <c r="J2" s="71"/>
      <c r="K2" s="71"/>
      <c r="L2" s="72"/>
      <c r="M2" s="235"/>
      <c r="N2" s="72"/>
      <c r="O2" s="235"/>
      <c r="P2" s="72"/>
      <c r="Q2" s="253"/>
      <c r="R2" s="385" t="s">
        <v>331</v>
      </c>
      <c r="X2" s="312">
        <f>세출!W2</f>
        <v>0</v>
      </c>
      <c r="Y2" s="311"/>
      <c r="Z2" s="312"/>
    </row>
    <row r="3" spans="1:30" ht="17.100000000000001" customHeight="1">
      <c r="A3" s="497" t="s">
        <v>156</v>
      </c>
      <c r="B3" s="498"/>
      <c r="C3" s="498"/>
      <c r="D3" s="498"/>
      <c r="E3" s="498"/>
      <c r="F3" s="499"/>
      <c r="G3" s="488" t="str">
        <f>Sheet2!B4</f>
        <v>예산액
(A)</v>
      </c>
      <c r="H3" s="488" t="str">
        <f>Sheet2!C4</f>
        <v>결산액
(B)</v>
      </c>
      <c r="I3" s="500" t="s">
        <v>96</v>
      </c>
      <c r="J3" s="500"/>
      <c r="K3" s="493" t="s">
        <v>311</v>
      </c>
      <c r="L3" s="494"/>
      <c r="M3" s="494"/>
      <c r="N3" s="494"/>
      <c r="O3" s="494"/>
      <c r="P3" s="494"/>
      <c r="Q3" s="494"/>
      <c r="R3" s="495"/>
      <c r="V3" s="13" t="s">
        <v>155</v>
      </c>
      <c r="W3" s="226" t="str">
        <f>세출!W4</f>
        <v>수량</v>
      </c>
      <c r="X3" s="13"/>
      <c r="Y3" s="13"/>
      <c r="Z3" s="13"/>
    </row>
    <row r="4" spans="1:30" ht="17.100000000000001" customHeight="1">
      <c r="A4" s="448" t="s">
        <v>154</v>
      </c>
      <c r="B4" s="450"/>
      <c r="C4" s="448" t="s">
        <v>0</v>
      </c>
      <c r="D4" s="450"/>
      <c r="E4" s="448" t="s">
        <v>95</v>
      </c>
      <c r="F4" s="450"/>
      <c r="G4" s="489"/>
      <c r="H4" s="489"/>
      <c r="I4" s="266" t="s">
        <v>150</v>
      </c>
      <c r="J4" s="255" t="s">
        <v>153</v>
      </c>
      <c r="K4" s="271" t="s">
        <v>270</v>
      </c>
      <c r="L4" s="338" t="s">
        <v>312</v>
      </c>
      <c r="M4" s="339"/>
      <c r="N4" s="496" t="s">
        <v>265</v>
      </c>
      <c r="O4" s="496"/>
      <c r="P4" s="496" t="s">
        <v>266</v>
      </c>
      <c r="Q4" s="496"/>
      <c r="R4" s="386" t="s">
        <v>150</v>
      </c>
      <c r="S4" s="22"/>
      <c r="V4" s="13" t="s">
        <v>152</v>
      </c>
      <c r="W4" s="13" t="s">
        <v>151</v>
      </c>
      <c r="X4" s="13"/>
      <c r="Y4" s="13" t="s">
        <v>150</v>
      </c>
      <c r="Z4" s="13" t="s">
        <v>149</v>
      </c>
    </row>
    <row r="5" spans="1:30" ht="17.100000000000001" customHeight="1">
      <c r="A5" s="99" t="s">
        <v>148</v>
      </c>
      <c r="B5" s="475" t="s">
        <v>147</v>
      </c>
      <c r="C5" s="476"/>
      <c r="D5" s="476"/>
      <c r="E5" s="476"/>
      <c r="F5" s="477"/>
      <c r="G5" s="373">
        <f>SUM(G6)</f>
        <v>28920000</v>
      </c>
      <c r="H5" s="373">
        <f>SUM(H6)</f>
        <v>27007800</v>
      </c>
      <c r="I5" s="413">
        <f t="shared" ref="I5:I15" si="0">H5-G5</f>
        <v>-1912200</v>
      </c>
      <c r="J5" s="149">
        <f>I5/G5*100</f>
        <v>-6.6120331950207474</v>
      </c>
      <c r="K5" s="490"/>
      <c r="L5" s="491"/>
      <c r="M5" s="491"/>
      <c r="N5" s="491"/>
      <c r="O5" s="491"/>
      <c r="P5" s="491"/>
      <c r="Q5" s="491"/>
      <c r="R5" s="492"/>
      <c r="S5" s="22"/>
      <c r="V5" s="54"/>
      <c r="W5" s="54" t="s">
        <v>146</v>
      </c>
      <c r="X5" s="54" t="s">
        <v>145</v>
      </c>
      <c r="Y5" s="54"/>
      <c r="Z5" s="54"/>
    </row>
    <row r="6" spans="1:30" ht="17.100000000000001" customHeight="1">
      <c r="A6" s="463"/>
      <c r="B6" s="464"/>
      <c r="C6" s="101" t="s">
        <v>144</v>
      </c>
      <c r="D6" s="472" t="s">
        <v>13</v>
      </c>
      <c r="E6" s="473"/>
      <c r="F6" s="474"/>
      <c r="G6" s="374">
        <f>SUM(G7:G8)</f>
        <v>28920000</v>
      </c>
      <c r="H6" s="374">
        <f>SUM(H7:H8)</f>
        <v>27007800</v>
      </c>
      <c r="I6" s="413">
        <f t="shared" si="0"/>
        <v>-1912200</v>
      </c>
      <c r="J6" s="149">
        <f>I6/G6*100</f>
        <v>-6.6120331950207474</v>
      </c>
      <c r="K6" s="264"/>
      <c r="L6" s="236"/>
      <c r="M6" s="102"/>
      <c r="N6" s="200"/>
      <c r="O6" s="102"/>
      <c r="P6" s="200"/>
      <c r="Q6" s="102"/>
      <c r="R6" s="387"/>
      <c r="S6" s="22"/>
      <c r="V6" s="272"/>
      <c r="W6" s="44"/>
      <c r="X6" s="44"/>
      <c r="Y6" s="44"/>
      <c r="Z6" s="44"/>
    </row>
    <row r="7" spans="1:30" ht="17.100000000000001" customHeight="1">
      <c r="A7" s="467"/>
      <c r="B7" s="468"/>
      <c r="C7" s="463"/>
      <c r="D7" s="464"/>
      <c r="E7" s="257" t="s">
        <v>143</v>
      </c>
      <c r="F7" s="103" t="s">
        <v>142</v>
      </c>
      <c r="G7" s="375">
        <v>16320000</v>
      </c>
      <c r="H7" s="374">
        <f>R7</f>
        <v>15407800</v>
      </c>
      <c r="I7" s="414">
        <f t="shared" si="0"/>
        <v>-912200</v>
      </c>
      <c r="J7" s="149">
        <f>I7/G7*100</f>
        <v>-5.589460784313725</v>
      </c>
      <c r="K7" s="300" t="s">
        <v>141</v>
      </c>
      <c r="L7" s="323">
        <v>319000</v>
      </c>
      <c r="M7" s="270" t="s">
        <v>160</v>
      </c>
      <c r="N7" s="286">
        <v>2.5</v>
      </c>
      <c r="O7" s="270" t="s">
        <v>160</v>
      </c>
      <c r="P7" s="286">
        <v>12</v>
      </c>
      <c r="Q7" s="102" t="s">
        <v>2</v>
      </c>
      <c r="R7" s="378">
        <v>15407800</v>
      </c>
      <c r="S7" s="22"/>
      <c r="V7" s="272">
        <v>319000</v>
      </c>
      <c r="W7" s="44">
        <v>2.5</v>
      </c>
      <c r="X7" s="44">
        <v>12</v>
      </c>
      <c r="Y7" s="44">
        <f>V7*W7*X7</f>
        <v>9570000</v>
      </c>
      <c r="Z7" s="44">
        <f>Y7-R7</f>
        <v>-5837800</v>
      </c>
    </row>
    <row r="8" spans="1:30" ht="17.100000000000001" customHeight="1">
      <c r="A8" s="465"/>
      <c r="B8" s="466"/>
      <c r="C8" s="465"/>
      <c r="D8" s="466"/>
      <c r="E8" s="105" t="s">
        <v>140</v>
      </c>
      <c r="F8" s="106" t="s">
        <v>139</v>
      </c>
      <c r="G8" s="374">
        <v>12600000</v>
      </c>
      <c r="H8" s="374">
        <f>R8</f>
        <v>11600000</v>
      </c>
      <c r="I8" s="413">
        <f t="shared" si="0"/>
        <v>-1000000</v>
      </c>
      <c r="J8" s="149">
        <f>I8/G8*100</f>
        <v>-7.9365079365079358</v>
      </c>
      <c r="K8" s="409" t="s">
        <v>138</v>
      </c>
      <c r="L8" s="323">
        <v>50000</v>
      </c>
      <c r="M8" s="270" t="s">
        <v>160</v>
      </c>
      <c r="N8" s="286">
        <v>20</v>
      </c>
      <c r="O8" s="249" t="s">
        <v>160</v>
      </c>
      <c r="P8" s="286">
        <v>12</v>
      </c>
      <c r="Q8" s="102" t="s">
        <v>2</v>
      </c>
      <c r="R8" s="378">
        <v>11600000</v>
      </c>
      <c r="S8" s="22"/>
      <c r="V8" s="272">
        <v>50000</v>
      </c>
      <c r="W8" s="44">
        <v>20</v>
      </c>
      <c r="X8" s="44">
        <v>12</v>
      </c>
      <c r="Y8" s="44">
        <f>V8*W8*X8</f>
        <v>12000000</v>
      </c>
      <c r="Z8" s="44">
        <f>Y8-R8</f>
        <v>400000</v>
      </c>
    </row>
    <row r="9" spans="1:30" ht="17.100000000000001" hidden="1" customHeight="1">
      <c r="A9" s="107" t="s">
        <v>98</v>
      </c>
      <c r="B9" s="478" t="s">
        <v>136</v>
      </c>
      <c r="C9" s="479"/>
      <c r="D9" s="479"/>
      <c r="E9" s="479"/>
      <c r="F9" s="480"/>
      <c r="G9" s="376">
        <f>H9</f>
        <v>0</v>
      </c>
      <c r="H9" s="376">
        <f>H10</f>
        <v>0</v>
      </c>
      <c r="I9" s="415">
        <f t="shared" si="0"/>
        <v>0</v>
      </c>
      <c r="J9" s="146"/>
      <c r="K9" s="201"/>
      <c r="L9" s="324"/>
      <c r="M9" s="351"/>
      <c r="N9" s="202"/>
      <c r="O9" s="351" t="s">
        <v>160</v>
      </c>
      <c r="P9" s="202"/>
      <c r="Q9" s="351" t="s">
        <v>2</v>
      </c>
      <c r="R9" s="388"/>
      <c r="S9" s="22"/>
      <c r="V9" s="272"/>
      <c r="W9" s="44"/>
      <c r="X9" s="44"/>
      <c r="Y9" s="44"/>
      <c r="Z9" s="44"/>
      <c r="AA9" s="5"/>
      <c r="AB9" s="5"/>
      <c r="AC9" s="5"/>
      <c r="AD9" s="5"/>
    </row>
    <row r="10" spans="1:30" ht="17.100000000000001" hidden="1" customHeight="1">
      <c r="A10" s="258"/>
      <c r="B10" s="198"/>
      <c r="C10" s="93" t="s">
        <v>137</v>
      </c>
      <c r="D10" s="481" t="s">
        <v>136</v>
      </c>
      <c r="E10" s="482"/>
      <c r="F10" s="483"/>
      <c r="G10" s="376">
        <f>H10</f>
        <v>0</v>
      </c>
      <c r="H10" s="376">
        <f>H11</f>
        <v>0</v>
      </c>
      <c r="I10" s="415">
        <f t="shared" si="0"/>
        <v>0</v>
      </c>
      <c r="J10" s="146"/>
      <c r="K10" s="410"/>
      <c r="L10" s="323"/>
      <c r="M10" s="102"/>
      <c r="N10" s="411"/>
      <c r="O10" s="102" t="s">
        <v>160</v>
      </c>
      <c r="P10" s="411"/>
      <c r="Q10" s="269" t="s">
        <v>2</v>
      </c>
      <c r="R10" s="389"/>
      <c r="S10" s="22"/>
      <c r="V10" s="272"/>
      <c r="W10" s="44"/>
      <c r="X10" s="44"/>
      <c r="Y10" s="44"/>
      <c r="Z10" s="44"/>
    </row>
    <row r="11" spans="1:30" s="5" customFormat="1" ht="17.100000000000001" hidden="1" customHeight="1">
      <c r="A11" s="258"/>
      <c r="B11" s="198"/>
      <c r="C11" s="198"/>
      <c r="D11" s="198"/>
      <c r="E11" s="222" t="s">
        <v>135</v>
      </c>
      <c r="F11" s="190" t="s">
        <v>136</v>
      </c>
      <c r="G11" s="377"/>
      <c r="H11" s="377"/>
      <c r="I11" s="416">
        <f t="shared" si="0"/>
        <v>0</v>
      </c>
      <c r="J11" s="145"/>
      <c r="K11" s="203" t="s">
        <v>120</v>
      </c>
      <c r="L11" s="325"/>
      <c r="M11" s="350"/>
      <c r="N11" s="204"/>
      <c r="O11" s="350" t="s">
        <v>160</v>
      </c>
      <c r="P11" s="204"/>
      <c r="Q11" s="350" t="s">
        <v>2</v>
      </c>
      <c r="R11" s="378"/>
      <c r="S11" s="23"/>
      <c r="V11" s="272"/>
      <c r="W11" s="44">
        <v>1</v>
      </c>
      <c r="X11" s="44">
        <v>1</v>
      </c>
      <c r="Y11" s="44">
        <f>V11*W11*X11</f>
        <v>0</v>
      </c>
      <c r="Z11" s="44">
        <f>Y11-R11</f>
        <v>0</v>
      </c>
      <c r="AA11" s="1"/>
      <c r="AB11" s="1"/>
      <c r="AC11" s="1"/>
      <c r="AD11" s="1"/>
    </row>
    <row r="12" spans="1:30" ht="17.100000000000001" customHeight="1">
      <c r="A12" s="107" t="s">
        <v>134</v>
      </c>
      <c r="B12" s="478" t="s">
        <v>5</v>
      </c>
      <c r="C12" s="479"/>
      <c r="D12" s="479"/>
      <c r="E12" s="479"/>
      <c r="F12" s="480"/>
      <c r="G12" s="376">
        <f>SUM(G13)</f>
        <v>1974592948</v>
      </c>
      <c r="H12" s="376">
        <f>H13</f>
        <v>1896538930</v>
      </c>
      <c r="I12" s="415">
        <f t="shared" si="0"/>
        <v>-78054018</v>
      </c>
      <c r="J12" s="146">
        <f>I12/G12*100</f>
        <v>-3.952916882391297</v>
      </c>
      <c r="K12" s="410"/>
      <c r="L12" s="323"/>
      <c r="M12" s="102"/>
      <c r="N12" s="411"/>
      <c r="O12" s="102"/>
      <c r="P12" s="411"/>
      <c r="Q12" s="269"/>
      <c r="R12" s="389"/>
      <c r="S12" s="22"/>
      <c r="V12" s="272"/>
      <c r="W12" s="44"/>
      <c r="X12" s="44"/>
      <c r="Y12" s="44"/>
      <c r="Z12" s="44"/>
    </row>
    <row r="13" spans="1:30" ht="17.100000000000001" customHeight="1">
      <c r="A13" s="259"/>
      <c r="B13" s="260"/>
      <c r="C13" s="107" t="s">
        <v>133</v>
      </c>
      <c r="D13" s="478" t="s">
        <v>5</v>
      </c>
      <c r="E13" s="479"/>
      <c r="F13" s="480"/>
      <c r="G13" s="378">
        <f>SUM(G14,G15,G35,G40)</f>
        <v>1974592948</v>
      </c>
      <c r="H13" s="378">
        <f>SUM(H14:H42)</f>
        <v>1896538930</v>
      </c>
      <c r="I13" s="329">
        <f t="shared" si="0"/>
        <v>-78054018</v>
      </c>
      <c r="J13" s="149">
        <f>I13/G13*100</f>
        <v>-3.952916882391297</v>
      </c>
      <c r="K13" s="205"/>
      <c r="L13" s="327"/>
      <c r="M13" s="109"/>
      <c r="N13" s="206"/>
      <c r="O13" s="109"/>
      <c r="P13" s="206"/>
      <c r="Q13" s="109"/>
      <c r="R13" s="390"/>
      <c r="S13" s="22"/>
      <c r="V13" s="272"/>
      <c r="W13" s="44">
        <f>1838773450-1838774327</f>
        <v>-877</v>
      </c>
      <c r="X13" s="44"/>
      <c r="Y13" s="44"/>
      <c r="Z13" s="44"/>
    </row>
    <row r="14" spans="1:30" ht="17.100000000000001" customHeight="1">
      <c r="A14" s="195"/>
      <c r="B14" s="196"/>
      <c r="C14" s="259"/>
      <c r="D14" s="260"/>
      <c r="E14" s="107" t="s">
        <v>132</v>
      </c>
      <c r="F14" s="123" t="s">
        <v>131</v>
      </c>
      <c r="G14" s="376">
        <v>47830000</v>
      </c>
      <c r="H14" s="376">
        <f>SUM(R14:R14)</f>
        <v>47830000</v>
      </c>
      <c r="I14" s="415">
        <f t="shared" si="0"/>
        <v>0</v>
      </c>
      <c r="J14" s="146" t="s">
        <v>328</v>
      </c>
      <c r="K14" s="207" t="s">
        <v>327</v>
      </c>
      <c r="L14" s="323">
        <v>61440000</v>
      </c>
      <c r="M14" s="270" t="s">
        <v>160</v>
      </c>
      <c r="N14" s="286">
        <v>1</v>
      </c>
      <c r="O14" s="249" t="s">
        <v>160</v>
      </c>
      <c r="P14" s="286">
        <v>1</v>
      </c>
      <c r="Q14" s="102" t="s">
        <v>2</v>
      </c>
      <c r="R14" s="378">
        <v>47830000</v>
      </c>
      <c r="S14" s="45"/>
      <c r="T14" s="26"/>
      <c r="U14" s="44"/>
      <c r="V14" s="272"/>
      <c r="W14" s="44"/>
      <c r="X14" s="44"/>
      <c r="Y14" s="44"/>
      <c r="Z14" s="44"/>
    </row>
    <row r="15" spans="1:30" ht="17.100000000000001" customHeight="1">
      <c r="A15" s="195"/>
      <c r="B15" s="196"/>
      <c r="C15" s="195"/>
      <c r="D15" s="196"/>
      <c r="E15" s="223" t="s">
        <v>130</v>
      </c>
      <c r="F15" s="111" t="s">
        <v>129</v>
      </c>
      <c r="G15" s="377">
        <v>1913662948</v>
      </c>
      <c r="H15" s="377">
        <f>SUM(R15:R34)</f>
        <v>1838773450</v>
      </c>
      <c r="I15" s="416">
        <f t="shared" si="0"/>
        <v>-74889498</v>
      </c>
      <c r="J15" s="145">
        <f>I15/G15*100</f>
        <v>-3.9134110883145974</v>
      </c>
      <c r="K15" s="209" t="s">
        <v>22</v>
      </c>
      <c r="L15" s="325">
        <v>78945000</v>
      </c>
      <c r="M15" s="351" t="s">
        <v>160</v>
      </c>
      <c r="N15" s="287">
        <v>1</v>
      </c>
      <c r="O15" s="351" t="s">
        <v>160</v>
      </c>
      <c r="P15" s="287">
        <v>12</v>
      </c>
      <c r="Q15" s="350" t="s">
        <v>2</v>
      </c>
      <c r="R15" s="378">
        <v>968590740</v>
      </c>
      <c r="S15" s="44"/>
      <c r="T15" s="44"/>
      <c r="U15" s="44"/>
      <c r="V15" s="272">
        <f>Y15/X15/W15</f>
        <v>7734600</v>
      </c>
      <c r="W15" s="44">
        <v>1</v>
      </c>
      <c r="X15" s="44">
        <v>12</v>
      </c>
      <c r="Y15" s="44">
        <v>92815200</v>
      </c>
      <c r="Z15" s="44">
        <f t="shared" ref="Z15:Z43" si="1">Y15-R15</f>
        <v>-875775540</v>
      </c>
      <c r="AA15" s="60">
        <v>252000</v>
      </c>
    </row>
    <row r="16" spans="1:30" ht="17.100000000000001" customHeight="1">
      <c r="A16" s="195"/>
      <c r="B16" s="196"/>
      <c r="C16" s="195"/>
      <c r="D16" s="196"/>
      <c r="E16" s="110"/>
      <c r="F16" s="103"/>
      <c r="G16" s="379"/>
      <c r="H16" s="379"/>
      <c r="I16" s="417"/>
      <c r="J16" s="219"/>
      <c r="K16" s="210" t="s">
        <v>341</v>
      </c>
      <c r="L16" s="324">
        <v>46407600</v>
      </c>
      <c r="M16" s="351" t="s">
        <v>160</v>
      </c>
      <c r="N16" s="288">
        <v>1</v>
      </c>
      <c r="O16" s="351" t="s">
        <v>160</v>
      </c>
      <c r="P16" s="288">
        <v>2</v>
      </c>
      <c r="Q16" s="351" t="s">
        <v>2</v>
      </c>
      <c r="R16" s="388">
        <v>98288400</v>
      </c>
      <c r="S16" s="44"/>
      <c r="T16" s="44"/>
      <c r="U16" s="44"/>
      <c r="V16" s="272">
        <f t="shared" ref="V16:V74" si="2">Y16/X16/W16</f>
        <v>46407600</v>
      </c>
      <c r="W16" s="44">
        <v>1</v>
      </c>
      <c r="X16" s="44">
        <v>2</v>
      </c>
      <c r="Y16" s="44">
        <v>92815200</v>
      </c>
      <c r="Z16" s="44">
        <f t="shared" si="1"/>
        <v>-5473200</v>
      </c>
      <c r="AA16" s="60">
        <f>AA15/12</f>
        <v>21000</v>
      </c>
    </row>
    <row r="17" spans="1:30" ht="17.100000000000001" hidden="1" customHeight="1">
      <c r="A17" s="195"/>
      <c r="B17" s="196"/>
      <c r="C17" s="195"/>
      <c r="D17" s="196"/>
      <c r="E17" s="223"/>
      <c r="F17" s="111"/>
      <c r="G17" s="380"/>
      <c r="H17" s="380"/>
      <c r="I17" s="418"/>
      <c r="J17" s="219"/>
      <c r="K17" s="210" t="s">
        <v>23</v>
      </c>
      <c r="L17" s="324">
        <v>0</v>
      </c>
      <c r="M17" s="351" t="s">
        <v>160</v>
      </c>
      <c r="N17" s="288">
        <v>1</v>
      </c>
      <c r="O17" s="351" t="s">
        <v>160</v>
      </c>
      <c r="P17" s="288">
        <v>12</v>
      </c>
      <c r="Q17" s="351" t="s">
        <v>2</v>
      </c>
      <c r="R17" s="388">
        <f t="shared" ref="R17:R31" si="3">P17*N17*L17</f>
        <v>0</v>
      </c>
      <c r="S17" s="44"/>
      <c r="T17" s="44"/>
      <c r="U17" s="44"/>
      <c r="V17" s="272">
        <f t="shared" si="2"/>
        <v>1900000</v>
      </c>
      <c r="W17" s="44">
        <v>1</v>
      </c>
      <c r="X17" s="44">
        <v>12</v>
      </c>
      <c r="Y17" s="44">
        <v>22800000</v>
      </c>
      <c r="Z17" s="44">
        <f t="shared" si="1"/>
        <v>22800000</v>
      </c>
      <c r="AA17" s="60"/>
    </row>
    <row r="18" spans="1:30" ht="17.100000000000001" customHeight="1">
      <c r="A18" s="195"/>
      <c r="B18" s="196"/>
      <c r="C18" s="195"/>
      <c r="D18" s="196"/>
      <c r="E18" s="223"/>
      <c r="F18" s="111"/>
      <c r="G18" s="380"/>
      <c r="H18" s="380"/>
      <c r="I18" s="418"/>
      <c r="J18" s="219"/>
      <c r="K18" s="210" t="s">
        <v>24</v>
      </c>
      <c r="L18" s="324">
        <v>1320000</v>
      </c>
      <c r="M18" s="351" t="s">
        <v>160</v>
      </c>
      <c r="N18" s="288">
        <v>1</v>
      </c>
      <c r="O18" s="351" t="s">
        <v>160</v>
      </c>
      <c r="P18" s="288">
        <v>12</v>
      </c>
      <c r="Q18" s="351" t="s">
        <v>2</v>
      </c>
      <c r="R18" s="388">
        <v>15906480</v>
      </c>
      <c r="S18" s="44"/>
      <c r="T18" s="44"/>
      <c r="U18" s="44"/>
      <c r="V18" s="272">
        <f t="shared" si="2"/>
        <v>1256666.6666666667</v>
      </c>
      <c r="W18" s="44">
        <v>1</v>
      </c>
      <c r="X18" s="44">
        <v>12</v>
      </c>
      <c r="Y18" s="44">
        <v>15080000</v>
      </c>
      <c r="Z18" s="44">
        <f t="shared" si="1"/>
        <v>-826480</v>
      </c>
      <c r="AA18" s="60"/>
    </row>
    <row r="19" spans="1:30" ht="17.100000000000001" hidden="1" customHeight="1">
      <c r="A19" s="195"/>
      <c r="B19" s="196"/>
      <c r="C19" s="195"/>
      <c r="D19" s="196"/>
      <c r="E19" s="223"/>
      <c r="F19" s="111"/>
      <c r="G19" s="380"/>
      <c r="H19" s="380"/>
      <c r="I19" s="418"/>
      <c r="J19" s="219"/>
      <c r="K19" s="210" t="s">
        <v>25</v>
      </c>
      <c r="L19" s="324">
        <v>0</v>
      </c>
      <c r="M19" s="351" t="s">
        <v>160</v>
      </c>
      <c r="N19" s="288">
        <v>1</v>
      </c>
      <c r="O19" s="351" t="s">
        <v>160</v>
      </c>
      <c r="P19" s="288">
        <v>12</v>
      </c>
      <c r="Q19" s="351" t="s">
        <v>2</v>
      </c>
      <c r="R19" s="388">
        <f t="shared" si="3"/>
        <v>0</v>
      </c>
      <c r="S19" s="44"/>
      <c r="T19" s="44"/>
      <c r="U19" s="44"/>
      <c r="V19" s="272">
        <f t="shared" si="2"/>
        <v>150000</v>
      </c>
      <c r="W19" s="44">
        <v>1</v>
      </c>
      <c r="X19" s="44">
        <v>12</v>
      </c>
      <c r="Y19" s="44">
        <v>1800000</v>
      </c>
      <c r="Z19" s="44">
        <f t="shared" si="1"/>
        <v>1800000</v>
      </c>
      <c r="AA19" s="60"/>
    </row>
    <row r="20" spans="1:30" ht="17.100000000000001" customHeight="1">
      <c r="A20" s="195"/>
      <c r="B20" s="196"/>
      <c r="C20" s="195"/>
      <c r="D20" s="196"/>
      <c r="E20" s="223"/>
      <c r="F20" s="111"/>
      <c r="G20" s="380"/>
      <c r="H20" s="380"/>
      <c r="I20" s="418"/>
      <c r="J20" s="219"/>
      <c r="K20" s="211" t="s">
        <v>26</v>
      </c>
      <c r="L20" s="324">
        <v>20236000</v>
      </c>
      <c r="M20" s="351" t="s">
        <v>160</v>
      </c>
      <c r="N20" s="288">
        <v>1</v>
      </c>
      <c r="O20" s="351" t="s">
        <v>160</v>
      </c>
      <c r="P20" s="288">
        <v>12</v>
      </c>
      <c r="Q20" s="351" t="s">
        <v>2</v>
      </c>
      <c r="R20" s="388">
        <v>221920270</v>
      </c>
      <c r="S20" s="44"/>
      <c r="T20" s="44"/>
      <c r="U20" s="44"/>
      <c r="V20" s="272">
        <f t="shared" si="2"/>
        <v>23750893.333333332</v>
      </c>
      <c r="W20" s="44">
        <v>1</v>
      </c>
      <c r="X20" s="44">
        <v>12</v>
      </c>
      <c r="Y20" s="44">
        <v>285010720</v>
      </c>
      <c r="Z20" s="44">
        <f t="shared" si="1"/>
        <v>63090450</v>
      </c>
      <c r="AA20" s="60"/>
    </row>
    <row r="21" spans="1:30" ht="17.100000000000001" customHeight="1">
      <c r="A21" s="195"/>
      <c r="B21" s="196"/>
      <c r="C21" s="195"/>
      <c r="D21" s="196"/>
      <c r="E21" s="223"/>
      <c r="F21" s="111"/>
      <c r="G21" s="380"/>
      <c r="H21" s="380"/>
      <c r="I21" s="418"/>
      <c r="J21" s="219"/>
      <c r="K21" s="211" t="s">
        <v>27</v>
      </c>
      <c r="L21" s="324">
        <v>3246000</v>
      </c>
      <c r="M21" s="351" t="s">
        <v>160</v>
      </c>
      <c r="N21" s="288">
        <v>1</v>
      </c>
      <c r="O21" s="351" t="s">
        <v>160</v>
      </c>
      <c r="P21" s="288">
        <v>12</v>
      </c>
      <c r="Q21" s="351" t="s">
        <v>2</v>
      </c>
      <c r="R21" s="388">
        <v>41999980</v>
      </c>
      <c r="S21" s="44"/>
      <c r="T21" s="44"/>
      <c r="U21" s="44"/>
      <c r="V21" s="272">
        <f t="shared" si="2"/>
        <v>3647920</v>
      </c>
      <c r="W21" s="44">
        <v>1</v>
      </c>
      <c r="X21" s="44">
        <v>12</v>
      </c>
      <c r="Y21" s="44">
        <v>43775040</v>
      </c>
      <c r="Z21" s="44">
        <f t="shared" si="1"/>
        <v>1775060</v>
      </c>
      <c r="AA21" s="60"/>
    </row>
    <row r="22" spans="1:30" ht="17.100000000000001" customHeight="1">
      <c r="A22" s="195"/>
      <c r="B22" s="196"/>
      <c r="C22" s="195"/>
      <c r="D22" s="196"/>
      <c r="E22" s="223"/>
      <c r="F22" s="111"/>
      <c r="G22" s="380"/>
      <c r="H22" s="380"/>
      <c r="I22" s="418"/>
      <c r="J22" s="219"/>
      <c r="K22" s="211" t="s">
        <v>28</v>
      </c>
      <c r="L22" s="324">
        <v>217000</v>
      </c>
      <c r="M22" s="351" t="s">
        <v>160</v>
      </c>
      <c r="N22" s="288">
        <v>1</v>
      </c>
      <c r="O22" s="351" t="s">
        <v>160</v>
      </c>
      <c r="P22" s="288">
        <v>12</v>
      </c>
      <c r="Q22" s="351" t="s">
        <v>2</v>
      </c>
      <c r="R22" s="388">
        <v>2751120</v>
      </c>
      <c r="S22" s="44"/>
      <c r="T22" s="44"/>
      <c r="U22" s="44"/>
      <c r="V22" s="272">
        <f t="shared" si="2"/>
        <v>123010</v>
      </c>
      <c r="W22" s="44">
        <v>1</v>
      </c>
      <c r="X22" s="44">
        <v>12</v>
      </c>
      <c r="Y22" s="44">
        <v>1476120</v>
      </c>
      <c r="Z22" s="44">
        <f t="shared" si="1"/>
        <v>-1275000</v>
      </c>
      <c r="AA22" s="60"/>
    </row>
    <row r="23" spans="1:30" ht="17.100000000000001" customHeight="1">
      <c r="A23" s="195"/>
      <c r="B23" s="196"/>
      <c r="C23" s="195"/>
      <c r="D23" s="196"/>
      <c r="E23" s="223"/>
      <c r="F23" s="111"/>
      <c r="G23" s="380"/>
      <c r="H23" s="380"/>
      <c r="I23" s="418"/>
      <c r="J23" s="219"/>
      <c r="K23" s="211" t="s">
        <v>29</v>
      </c>
      <c r="L23" s="324">
        <v>4298000</v>
      </c>
      <c r="M23" s="351" t="s">
        <v>160</v>
      </c>
      <c r="N23" s="288">
        <v>1</v>
      </c>
      <c r="O23" s="351" t="s">
        <v>160</v>
      </c>
      <c r="P23" s="288">
        <v>12</v>
      </c>
      <c r="Q23" s="351" t="s">
        <v>2</v>
      </c>
      <c r="R23" s="388">
        <v>52392780</v>
      </c>
      <c r="S23" s="44"/>
      <c r="T23" s="44"/>
      <c r="U23" s="44"/>
      <c r="V23" s="272">
        <f t="shared" si="2"/>
        <v>5497398.333333333</v>
      </c>
      <c r="W23" s="44">
        <v>1</v>
      </c>
      <c r="X23" s="44">
        <v>12</v>
      </c>
      <c r="Y23" s="44">
        <v>65968780</v>
      </c>
      <c r="Z23" s="44">
        <f t="shared" si="1"/>
        <v>13576000</v>
      </c>
      <c r="AA23" s="60"/>
    </row>
    <row r="24" spans="1:30" ht="17.100000000000001" customHeight="1">
      <c r="A24" s="195"/>
      <c r="B24" s="196"/>
      <c r="C24" s="195"/>
      <c r="D24" s="196"/>
      <c r="E24" s="223"/>
      <c r="F24" s="111"/>
      <c r="G24" s="380"/>
      <c r="H24" s="380"/>
      <c r="I24" s="418"/>
      <c r="J24" s="219"/>
      <c r="K24" s="211" t="s">
        <v>30</v>
      </c>
      <c r="L24" s="324">
        <v>974000</v>
      </c>
      <c r="M24" s="351" t="s">
        <v>160</v>
      </c>
      <c r="N24" s="288">
        <v>1</v>
      </c>
      <c r="O24" s="351" t="s">
        <v>160</v>
      </c>
      <c r="P24" s="288">
        <v>12</v>
      </c>
      <c r="Q24" s="351" t="s">
        <v>2</v>
      </c>
      <c r="R24" s="388">
        <v>11845280</v>
      </c>
      <c r="S24" s="44"/>
      <c r="T24" s="44"/>
      <c r="U24" s="44"/>
      <c r="V24" s="272">
        <f t="shared" si="2"/>
        <v>980880</v>
      </c>
      <c r="W24" s="44">
        <v>1</v>
      </c>
      <c r="X24" s="44">
        <v>12</v>
      </c>
      <c r="Y24" s="44">
        <v>11770560</v>
      </c>
      <c r="Z24" s="44">
        <f t="shared" si="1"/>
        <v>-74720</v>
      </c>
      <c r="AA24" s="60"/>
    </row>
    <row r="25" spans="1:30" ht="17.100000000000001" customHeight="1">
      <c r="A25" s="195"/>
      <c r="B25" s="196"/>
      <c r="C25" s="195"/>
      <c r="D25" s="196"/>
      <c r="E25" s="223"/>
      <c r="F25" s="111"/>
      <c r="G25" s="380"/>
      <c r="H25" s="380"/>
      <c r="I25" s="418"/>
      <c r="J25" s="219"/>
      <c r="K25" s="211" t="s">
        <v>31</v>
      </c>
      <c r="L25" s="324">
        <v>974000</v>
      </c>
      <c r="M25" s="351" t="s">
        <v>160</v>
      </c>
      <c r="N25" s="288">
        <v>1</v>
      </c>
      <c r="O25" s="351" t="s">
        <v>160</v>
      </c>
      <c r="P25" s="288">
        <v>12</v>
      </c>
      <c r="Q25" s="351" t="s">
        <v>2</v>
      </c>
      <c r="R25" s="388">
        <v>7186910</v>
      </c>
      <c r="S25" s="44"/>
      <c r="T25" s="44"/>
      <c r="U25" s="44"/>
      <c r="V25" s="272">
        <f t="shared" si="2"/>
        <v>855122.5</v>
      </c>
      <c r="W25" s="44">
        <v>1</v>
      </c>
      <c r="X25" s="44">
        <v>12</v>
      </c>
      <c r="Y25" s="44">
        <v>10261470</v>
      </c>
      <c r="Z25" s="44">
        <f t="shared" si="1"/>
        <v>3074560</v>
      </c>
      <c r="AA25" s="60"/>
    </row>
    <row r="26" spans="1:30" ht="17.100000000000001" customHeight="1">
      <c r="A26" s="195"/>
      <c r="B26" s="196"/>
      <c r="C26" s="195"/>
      <c r="D26" s="196"/>
      <c r="E26" s="223"/>
      <c r="F26" s="111"/>
      <c r="G26" s="380"/>
      <c r="H26" s="380"/>
      <c r="I26" s="418"/>
      <c r="J26" s="219"/>
      <c r="K26" s="211" t="s">
        <v>32</v>
      </c>
      <c r="L26" s="324">
        <v>9056000</v>
      </c>
      <c r="M26" s="351" t="s">
        <v>160</v>
      </c>
      <c r="N26" s="288">
        <v>1</v>
      </c>
      <c r="O26" s="351" t="s">
        <v>160</v>
      </c>
      <c r="P26" s="288">
        <v>12</v>
      </c>
      <c r="Q26" s="351" t="s">
        <v>2</v>
      </c>
      <c r="R26" s="388">
        <v>108726860</v>
      </c>
      <c r="S26" s="44"/>
      <c r="T26" s="44"/>
      <c r="U26" s="44"/>
      <c r="V26" s="272">
        <f t="shared" si="2"/>
        <v>10180389.166666666</v>
      </c>
      <c r="W26" s="44">
        <v>1</v>
      </c>
      <c r="X26" s="44">
        <v>12</v>
      </c>
      <c r="Y26" s="44">
        <v>122164670</v>
      </c>
      <c r="Z26" s="44">
        <f t="shared" si="1"/>
        <v>13437810</v>
      </c>
      <c r="AA26" s="60"/>
    </row>
    <row r="27" spans="1:30" ht="17.100000000000001" customHeight="1">
      <c r="A27" s="195"/>
      <c r="B27" s="196"/>
      <c r="C27" s="195"/>
      <c r="D27" s="196"/>
      <c r="E27" s="223"/>
      <c r="F27" s="111"/>
      <c r="G27" s="380"/>
      <c r="H27" s="380"/>
      <c r="I27" s="418"/>
      <c r="J27" s="219"/>
      <c r="K27" s="212" t="s">
        <v>342</v>
      </c>
      <c r="L27" s="324">
        <v>205000</v>
      </c>
      <c r="M27" s="351" t="s">
        <v>160</v>
      </c>
      <c r="N27" s="347">
        <v>63.211382110000002</v>
      </c>
      <c r="O27" s="351" t="s">
        <v>160</v>
      </c>
      <c r="P27" s="288">
        <v>12</v>
      </c>
      <c r="Q27" s="351" t="s">
        <v>2</v>
      </c>
      <c r="R27" s="388">
        <v>156127662</v>
      </c>
      <c r="S27" s="44"/>
      <c r="T27" s="26"/>
      <c r="U27" s="44"/>
      <c r="V27" s="272">
        <v>205000</v>
      </c>
      <c r="W27" s="346">
        <f>Y27/V27/X27</f>
        <v>63.211382113821138</v>
      </c>
      <c r="X27" s="44">
        <v>12</v>
      </c>
      <c r="Y27" s="44">
        <v>155500000</v>
      </c>
      <c r="Z27" s="44">
        <f t="shared" si="1"/>
        <v>-627662</v>
      </c>
      <c r="AA27" s="60"/>
    </row>
    <row r="28" spans="1:30" ht="17.100000000000001" customHeight="1">
      <c r="A28" s="195"/>
      <c r="B28" s="196"/>
      <c r="C28" s="195"/>
      <c r="D28" s="196"/>
      <c r="E28" s="223"/>
      <c r="F28" s="111"/>
      <c r="G28" s="380"/>
      <c r="H28" s="380"/>
      <c r="I28" s="418"/>
      <c r="J28" s="219"/>
      <c r="K28" s="212" t="s">
        <v>343</v>
      </c>
      <c r="L28" s="324">
        <v>30000</v>
      </c>
      <c r="M28" s="351" t="s">
        <v>160</v>
      </c>
      <c r="N28" s="347">
        <v>69.652000000000001</v>
      </c>
      <c r="O28" s="351" t="s">
        <v>160</v>
      </c>
      <c r="P28" s="288">
        <v>2</v>
      </c>
      <c r="Q28" s="351" t="s">
        <v>2</v>
      </c>
      <c r="R28" s="388">
        <v>4445000</v>
      </c>
      <c r="S28" s="44"/>
      <c r="T28" s="26"/>
      <c r="U28" s="44"/>
      <c r="V28" s="272">
        <v>30000</v>
      </c>
      <c r="W28" s="346">
        <f>Y28/V28/X28</f>
        <v>69.652000000000001</v>
      </c>
      <c r="X28" s="44">
        <v>2</v>
      </c>
      <c r="Y28" s="44">
        <v>4179120</v>
      </c>
      <c r="Z28" s="44">
        <f t="shared" si="1"/>
        <v>-265880</v>
      </c>
    </row>
    <row r="29" spans="1:30" ht="17.100000000000001" customHeight="1">
      <c r="A29" s="195"/>
      <c r="B29" s="196"/>
      <c r="C29" s="195"/>
      <c r="D29" s="196"/>
      <c r="E29" s="223"/>
      <c r="F29" s="111"/>
      <c r="G29" s="380"/>
      <c r="H29" s="380"/>
      <c r="I29" s="418"/>
      <c r="J29" s="219"/>
      <c r="K29" s="211" t="s">
        <v>344</v>
      </c>
      <c r="L29" s="324">
        <v>28966.639999999999</v>
      </c>
      <c r="M29" s="351" t="s">
        <v>160</v>
      </c>
      <c r="N29" s="288">
        <v>66</v>
      </c>
      <c r="O29" s="351" t="s">
        <v>160</v>
      </c>
      <c r="P29" s="288">
        <v>1</v>
      </c>
      <c r="Q29" s="351" t="s">
        <v>2</v>
      </c>
      <c r="R29" s="388">
        <v>1970048</v>
      </c>
      <c r="S29" s="44"/>
      <c r="T29" s="41"/>
      <c r="U29" s="44"/>
      <c r="V29" s="272">
        <f t="shared" si="2"/>
        <v>28966.636363636364</v>
      </c>
      <c r="W29" s="44">
        <v>66</v>
      </c>
      <c r="X29" s="44">
        <v>1</v>
      </c>
      <c r="Y29" s="44">
        <v>1911798</v>
      </c>
      <c r="Z29" s="44">
        <f t="shared" si="1"/>
        <v>-58250</v>
      </c>
    </row>
    <row r="30" spans="1:30" ht="17.100000000000001" customHeight="1">
      <c r="A30" s="195"/>
      <c r="B30" s="196"/>
      <c r="C30" s="195"/>
      <c r="D30" s="196"/>
      <c r="E30" s="223"/>
      <c r="F30" s="111"/>
      <c r="G30" s="380"/>
      <c r="H30" s="380"/>
      <c r="I30" s="418"/>
      <c r="J30" s="219"/>
      <c r="K30" s="211" t="s">
        <v>345</v>
      </c>
      <c r="L30" s="324">
        <v>10000000</v>
      </c>
      <c r="M30" s="351" t="s">
        <v>160</v>
      </c>
      <c r="N30" s="288">
        <v>1</v>
      </c>
      <c r="O30" s="351" t="s">
        <v>160</v>
      </c>
      <c r="P30" s="288">
        <v>1</v>
      </c>
      <c r="Q30" s="351" t="s">
        <v>2</v>
      </c>
      <c r="R30" s="388">
        <v>10000000</v>
      </c>
      <c r="S30" s="44"/>
      <c r="T30" s="26"/>
      <c r="U30" s="44"/>
      <c r="V30" s="272">
        <f t="shared" si="2"/>
        <v>10000000</v>
      </c>
      <c r="W30" s="44">
        <v>1</v>
      </c>
      <c r="X30" s="44">
        <v>1</v>
      </c>
      <c r="Y30" s="44">
        <v>10000000</v>
      </c>
      <c r="Z30" s="44">
        <f t="shared" si="1"/>
        <v>0</v>
      </c>
    </row>
    <row r="31" spans="1:30" ht="17.100000000000001" hidden="1" customHeight="1">
      <c r="A31" s="195"/>
      <c r="B31" s="196"/>
      <c r="C31" s="195"/>
      <c r="D31" s="196"/>
      <c r="E31" s="223"/>
      <c r="F31" s="111"/>
      <c r="G31" s="380"/>
      <c r="H31" s="380"/>
      <c r="I31" s="418"/>
      <c r="J31" s="219"/>
      <c r="K31" s="211"/>
      <c r="L31" s="324"/>
      <c r="M31" s="351" t="s">
        <v>160</v>
      </c>
      <c r="N31" s="278"/>
      <c r="O31" s="351" t="s">
        <v>160</v>
      </c>
      <c r="P31" s="278"/>
      <c r="Q31" s="351" t="s">
        <v>2</v>
      </c>
      <c r="R31" s="388">
        <f t="shared" si="3"/>
        <v>0</v>
      </c>
      <c r="S31" s="44"/>
      <c r="T31" s="26"/>
      <c r="U31" s="44"/>
      <c r="V31" s="272" t="e">
        <f t="shared" si="2"/>
        <v>#DIV/0!</v>
      </c>
      <c r="W31" s="44"/>
      <c r="X31" s="44"/>
      <c r="Y31" s="44"/>
      <c r="Z31" s="44">
        <f t="shared" si="1"/>
        <v>0</v>
      </c>
    </row>
    <row r="32" spans="1:30" ht="17.100000000000001" customHeight="1">
      <c r="A32" s="195"/>
      <c r="B32" s="196"/>
      <c r="C32" s="195"/>
      <c r="D32" s="196"/>
      <c r="E32" s="223"/>
      <c r="F32" s="111"/>
      <c r="G32" s="380"/>
      <c r="H32" s="380"/>
      <c r="I32" s="418"/>
      <c r="J32" s="219"/>
      <c r="K32" s="211" t="s">
        <v>35</v>
      </c>
      <c r="L32" s="324">
        <v>21404367.5</v>
      </c>
      <c r="M32" s="351" t="s">
        <v>160</v>
      </c>
      <c r="N32" s="288">
        <v>1</v>
      </c>
      <c r="O32" s="351" t="s">
        <v>160</v>
      </c>
      <c r="P32" s="288">
        <v>4</v>
      </c>
      <c r="Q32" s="351" t="s">
        <v>2</v>
      </c>
      <c r="R32" s="388">
        <v>88041920</v>
      </c>
      <c r="S32" s="44"/>
      <c r="T32" s="26"/>
      <c r="U32" s="44"/>
      <c r="V32" s="272">
        <f t="shared" si="2"/>
        <v>21404367.5</v>
      </c>
      <c r="W32" s="44">
        <v>1</v>
      </c>
      <c r="X32" s="44">
        <v>4</v>
      </c>
      <c r="Y32" s="44">
        <v>85617470</v>
      </c>
      <c r="Z32" s="44">
        <f t="shared" si="1"/>
        <v>-2424450</v>
      </c>
      <c r="AA32" s="211"/>
      <c r="AB32" s="202"/>
      <c r="AC32" s="122"/>
      <c r="AD32" s="121"/>
    </row>
    <row r="33" spans="1:30" s="5" customFormat="1" ht="17.100000000000001" customHeight="1">
      <c r="A33" s="195"/>
      <c r="B33" s="196"/>
      <c r="C33" s="195"/>
      <c r="D33" s="196"/>
      <c r="E33" s="110"/>
      <c r="F33" s="120"/>
      <c r="G33" s="380"/>
      <c r="H33" s="380"/>
      <c r="I33" s="418"/>
      <c r="J33" s="219"/>
      <c r="K33" s="211" t="s">
        <v>346</v>
      </c>
      <c r="L33" s="324">
        <v>500000</v>
      </c>
      <c r="M33" s="351" t="s">
        <v>160</v>
      </c>
      <c r="N33" s="288">
        <v>1</v>
      </c>
      <c r="O33" s="351" t="s">
        <v>160</v>
      </c>
      <c r="P33" s="288">
        <v>2</v>
      </c>
      <c r="Q33" s="351" t="s">
        <v>2</v>
      </c>
      <c r="R33" s="388">
        <v>750000</v>
      </c>
      <c r="S33" s="44"/>
      <c r="T33" s="26"/>
      <c r="U33" s="45"/>
      <c r="V33" s="272">
        <f t="shared" si="2"/>
        <v>0</v>
      </c>
      <c r="W33" s="44">
        <v>77</v>
      </c>
      <c r="X33" s="44">
        <v>1</v>
      </c>
      <c r="Y33" s="44"/>
      <c r="Z33" s="44">
        <f t="shared" si="1"/>
        <v>-750000</v>
      </c>
      <c r="AA33" s="211"/>
      <c r="AB33" s="202"/>
      <c r="AC33" s="122"/>
      <c r="AD33" s="119"/>
    </row>
    <row r="34" spans="1:30">
      <c r="A34" s="195"/>
      <c r="B34" s="196"/>
      <c r="C34" s="195"/>
      <c r="D34" s="196"/>
      <c r="E34" s="308"/>
      <c r="F34" s="199"/>
      <c r="G34" s="381">
        <f>H34</f>
        <v>0</v>
      </c>
      <c r="H34" s="381"/>
      <c r="I34" s="419"/>
      <c r="J34" s="309"/>
      <c r="K34" s="213" t="s">
        <v>347</v>
      </c>
      <c r="L34" s="326">
        <v>61440000</v>
      </c>
      <c r="M34" s="352" t="s">
        <v>160</v>
      </c>
      <c r="N34" s="279">
        <v>1</v>
      </c>
      <c r="O34" s="352" t="s">
        <v>160</v>
      </c>
      <c r="P34" s="279">
        <v>1</v>
      </c>
      <c r="Q34" s="352" t="s">
        <v>2</v>
      </c>
      <c r="R34" s="391">
        <v>47830000</v>
      </c>
      <c r="S34" s="44"/>
      <c r="T34" s="26"/>
      <c r="U34" s="44"/>
      <c r="V34" s="272" t="e">
        <f t="shared" si="2"/>
        <v>#DIV/0!</v>
      </c>
      <c r="W34" s="44"/>
      <c r="X34" s="44"/>
      <c r="Y34" s="44"/>
      <c r="Z34" s="44">
        <f t="shared" si="1"/>
        <v>-47830000</v>
      </c>
      <c r="AA34" s="221"/>
      <c r="AB34" s="202"/>
      <c r="AC34" s="116"/>
      <c r="AD34" s="115"/>
    </row>
    <row r="35" spans="1:30" ht="17.100000000000001" hidden="1" customHeight="1">
      <c r="A35" s="195"/>
      <c r="B35" s="196"/>
      <c r="C35" s="195"/>
      <c r="D35" s="196"/>
      <c r="E35" s="222"/>
      <c r="F35" s="132"/>
      <c r="G35" s="377"/>
      <c r="H35" s="377"/>
      <c r="I35" s="416"/>
      <c r="J35" s="145"/>
      <c r="K35" s="214"/>
      <c r="L35" s="325"/>
      <c r="M35" s="350"/>
      <c r="N35" s="287"/>
      <c r="O35" s="350"/>
      <c r="P35" s="287"/>
      <c r="Q35" s="350"/>
      <c r="R35" s="378"/>
      <c r="S35" s="44"/>
      <c r="T35" s="26"/>
      <c r="U35" s="44"/>
      <c r="V35" s="272">
        <f t="shared" si="2"/>
        <v>20000</v>
      </c>
      <c r="W35" s="44">
        <v>62</v>
      </c>
      <c r="X35" s="44">
        <v>1</v>
      </c>
      <c r="Y35" s="44">
        <v>1240000</v>
      </c>
      <c r="Z35" s="44">
        <f t="shared" si="1"/>
        <v>1240000</v>
      </c>
    </row>
    <row r="36" spans="1:30" ht="17.100000000000001" hidden="1" customHeight="1">
      <c r="A36" s="195"/>
      <c r="B36" s="196"/>
      <c r="C36" s="195"/>
      <c r="D36" s="196"/>
      <c r="E36" s="223"/>
      <c r="F36" s="56"/>
      <c r="G36" s="380"/>
      <c r="H36" s="380"/>
      <c r="I36" s="418"/>
      <c r="J36" s="219"/>
      <c r="K36" s="211"/>
      <c r="L36" s="324"/>
      <c r="M36" s="351"/>
      <c r="N36" s="288"/>
      <c r="O36" s="351"/>
      <c r="P36" s="288"/>
      <c r="Q36" s="351"/>
      <c r="R36" s="388"/>
      <c r="S36" s="44"/>
      <c r="T36" s="26"/>
      <c r="U36" s="44"/>
      <c r="V36" s="272">
        <f t="shared" si="2"/>
        <v>3272.7272727272725</v>
      </c>
      <c r="W36" s="44">
        <v>66</v>
      </c>
      <c r="X36" s="44">
        <v>1</v>
      </c>
      <c r="Y36" s="44">
        <v>216000</v>
      </c>
      <c r="Z36" s="44">
        <f t="shared" si="1"/>
        <v>216000</v>
      </c>
      <c r="AA36" s="60">
        <f>Y36/3500</f>
        <v>61.714285714285715</v>
      </c>
    </row>
    <row r="37" spans="1:30" ht="17.100000000000001" hidden="1" customHeight="1">
      <c r="A37" s="195"/>
      <c r="B37" s="196"/>
      <c r="C37" s="195"/>
      <c r="D37" s="196"/>
      <c r="E37" s="223"/>
      <c r="F37" s="56"/>
      <c r="G37" s="380"/>
      <c r="H37" s="380"/>
      <c r="I37" s="418"/>
      <c r="J37" s="219"/>
      <c r="K37" s="211"/>
      <c r="L37" s="324"/>
      <c r="M37" s="351"/>
      <c r="N37" s="288"/>
      <c r="O37" s="351"/>
      <c r="P37" s="288"/>
      <c r="Q37" s="351"/>
      <c r="R37" s="391"/>
      <c r="S37" s="45"/>
      <c r="T37" s="26"/>
      <c r="U37" s="44"/>
      <c r="V37" s="272">
        <f t="shared" si="2"/>
        <v>1220000</v>
      </c>
      <c r="W37" s="44">
        <v>1</v>
      </c>
      <c r="X37" s="44">
        <v>1</v>
      </c>
      <c r="Y37" s="44">
        <v>1220000</v>
      </c>
      <c r="Z37" s="44">
        <f t="shared" si="1"/>
        <v>1220000</v>
      </c>
    </row>
    <row r="38" spans="1:30" ht="17.100000000000001" hidden="1" customHeight="1">
      <c r="A38" s="195"/>
      <c r="B38" s="196"/>
      <c r="C38" s="195"/>
      <c r="D38" s="196"/>
      <c r="E38" s="223"/>
      <c r="F38" s="56"/>
      <c r="G38" s="380"/>
      <c r="H38" s="380"/>
      <c r="I38" s="418"/>
      <c r="J38" s="219"/>
      <c r="K38" s="211"/>
      <c r="L38" s="324"/>
      <c r="M38" s="351" t="s">
        <v>160</v>
      </c>
      <c r="N38" s="278"/>
      <c r="O38" s="351" t="s">
        <v>160</v>
      </c>
      <c r="P38" s="278"/>
      <c r="Q38" s="351" t="s">
        <v>2</v>
      </c>
      <c r="R38" s="388"/>
      <c r="S38" s="45"/>
      <c r="T38" s="26"/>
      <c r="U38" s="44"/>
      <c r="V38" s="272" t="e">
        <f t="shared" si="2"/>
        <v>#DIV/0!</v>
      </c>
      <c r="W38" s="44"/>
      <c r="X38" s="44"/>
      <c r="Y38" s="44"/>
      <c r="Z38" s="44">
        <f t="shared" si="1"/>
        <v>0</v>
      </c>
    </row>
    <row r="39" spans="1:30" ht="17.100000000000001" hidden="1" customHeight="1">
      <c r="A39" s="195"/>
      <c r="B39" s="196"/>
      <c r="C39" s="195"/>
      <c r="D39" s="196"/>
      <c r="E39" s="93"/>
      <c r="F39" s="199"/>
      <c r="G39" s="381"/>
      <c r="H39" s="381"/>
      <c r="I39" s="420"/>
      <c r="J39" s="220"/>
      <c r="K39" s="213"/>
      <c r="L39" s="326" t="s">
        <v>99</v>
      </c>
      <c r="M39" s="352" t="s">
        <v>160</v>
      </c>
      <c r="N39" s="279"/>
      <c r="O39" s="352" t="s">
        <v>160</v>
      </c>
      <c r="P39" s="279"/>
      <c r="Q39" s="352" t="s">
        <v>2</v>
      </c>
      <c r="R39" s="391"/>
      <c r="S39" s="45"/>
      <c r="T39" s="26"/>
      <c r="U39" s="44"/>
      <c r="V39" s="272" t="e">
        <f t="shared" si="2"/>
        <v>#DIV/0!</v>
      </c>
      <c r="W39" s="44"/>
      <c r="X39" s="44"/>
      <c r="Y39" s="44"/>
      <c r="Z39" s="44">
        <f t="shared" si="1"/>
        <v>0</v>
      </c>
    </row>
    <row r="40" spans="1:30" ht="17.100000000000001" customHeight="1">
      <c r="A40" s="195"/>
      <c r="B40" s="196"/>
      <c r="C40" s="195"/>
      <c r="D40" s="196"/>
      <c r="E40" s="222" t="s">
        <v>128</v>
      </c>
      <c r="F40" s="96" t="s">
        <v>127</v>
      </c>
      <c r="G40" s="377">
        <v>13100000</v>
      </c>
      <c r="H40" s="377">
        <f>SUM(R40:R42)</f>
        <v>9935480</v>
      </c>
      <c r="I40" s="416">
        <f>H40-G40</f>
        <v>-3164520</v>
      </c>
      <c r="J40" s="145">
        <f>I40/G40*100</f>
        <v>-24.156641221374045</v>
      </c>
      <c r="K40" s="214" t="s">
        <v>348</v>
      </c>
      <c r="L40" s="325">
        <v>5417150</v>
      </c>
      <c r="M40" s="350" t="s">
        <v>160</v>
      </c>
      <c r="N40" s="287">
        <v>1</v>
      </c>
      <c r="O40" s="350" t="s">
        <v>160</v>
      </c>
      <c r="P40" s="287">
        <v>1</v>
      </c>
      <c r="Q40" s="350" t="s">
        <v>2</v>
      </c>
      <c r="R40" s="378">
        <v>7736480</v>
      </c>
      <c r="S40" s="45"/>
      <c r="T40" s="26"/>
      <c r="U40" s="44"/>
      <c r="V40" s="272" t="e">
        <f t="shared" si="2"/>
        <v>#DIV/0!</v>
      </c>
      <c r="W40" s="44"/>
      <c r="X40" s="44"/>
      <c r="Y40" s="44"/>
      <c r="Z40" s="44">
        <f t="shared" si="1"/>
        <v>-7736480</v>
      </c>
      <c r="AA40" s="5"/>
      <c r="AB40" s="5"/>
      <c r="AC40" s="5"/>
      <c r="AD40" s="5"/>
    </row>
    <row r="41" spans="1:30" ht="17.100000000000001" customHeight="1">
      <c r="A41" s="195"/>
      <c r="B41" s="196"/>
      <c r="C41" s="195"/>
      <c r="D41" s="196"/>
      <c r="E41" s="110"/>
      <c r="F41" s="103"/>
      <c r="G41" s="380"/>
      <c r="H41" s="380"/>
      <c r="I41" s="418"/>
      <c r="J41" s="150"/>
      <c r="K41" s="211" t="s">
        <v>358</v>
      </c>
      <c r="L41" s="324">
        <v>1000000</v>
      </c>
      <c r="M41" s="351" t="s">
        <v>160</v>
      </c>
      <c r="N41" s="288">
        <v>1</v>
      </c>
      <c r="O41" s="351" t="s">
        <v>160</v>
      </c>
      <c r="P41" s="288">
        <v>1</v>
      </c>
      <c r="Q41" s="351" t="s">
        <v>2</v>
      </c>
      <c r="R41" s="388">
        <v>2100000</v>
      </c>
      <c r="S41" s="45"/>
      <c r="T41" s="26"/>
      <c r="U41" s="44"/>
      <c r="V41" s="272" t="e">
        <f t="shared" si="2"/>
        <v>#DIV/0!</v>
      </c>
      <c r="W41" s="44"/>
      <c r="X41" s="44"/>
      <c r="Y41" s="44"/>
      <c r="Z41" s="44">
        <f t="shared" si="1"/>
        <v>-2100000</v>
      </c>
      <c r="AA41" s="6"/>
      <c r="AB41" s="6"/>
      <c r="AC41" s="6"/>
      <c r="AD41" s="6"/>
    </row>
    <row r="42" spans="1:30" ht="17.100000000000001" customHeight="1">
      <c r="A42" s="195"/>
      <c r="B42" s="196"/>
      <c r="C42" s="195"/>
      <c r="D42" s="196"/>
      <c r="E42" s="110"/>
      <c r="F42" s="103"/>
      <c r="G42" s="380"/>
      <c r="H42" s="380"/>
      <c r="I42" s="418"/>
      <c r="J42" s="150"/>
      <c r="K42" s="211" t="s">
        <v>362</v>
      </c>
      <c r="L42" s="324"/>
      <c r="M42" s="351" t="s">
        <v>160</v>
      </c>
      <c r="N42" s="278"/>
      <c r="O42" s="351" t="s">
        <v>160</v>
      </c>
      <c r="P42" s="278"/>
      <c r="Q42" s="351" t="s">
        <v>2</v>
      </c>
      <c r="R42" s="388">
        <v>99000</v>
      </c>
      <c r="S42" s="45"/>
      <c r="T42" s="26"/>
      <c r="U42" s="44"/>
      <c r="V42" s="272" t="e">
        <f t="shared" si="2"/>
        <v>#DIV/0!</v>
      </c>
      <c r="W42" s="44"/>
      <c r="X42" s="44"/>
      <c r="Y42" s="44"/>
      <c r="Z42" s="44">
        <f t="shared" si="1"/>
        <v>-99000</v>
      </c>
      <c r="AA42" s="6"/>
      <c r="AB42" s="6"/>
      <c r="AC42" s="6"/>
      <c r="AD42" s="6"/>
    </row>
    <row r="43" spans="1:30" s="6" customFormat="1" ht="17.100000000000001" customHeight="1">
      <c r="A43" s="234" t="s">
        <v>126</v>
      </c>
      <c r="B43" s="478" t="s">
        <v>124</v>
      </c>
      <c r="C43" s="479"/>
      <c r="D43" s="479"/>
      <c r="E43" s="479"/>
      <c r="F43" s="480"/>
      <c r="G43" s="376">
        <f>SUM(G44)</f>
        <v>85151300</v>
      </c>
      <c r="H43" s="376">
        <f>H44</f>
        <v>87714303</v>
      </c>
      <c r="I43" s="415">
        <f>H43-G43</f>
        <v>2563003</v>
      </c>
      <c r="J43" s="147">
        <f>I43/G43*100</f>
        <v>3.0099399539408092</v>
      </c>
      <c r="K43" s="215"/>
      <c r="L43" s="323"/>
      <c r="M43" s="102"/>
      <c r="N43" s="280"/>
      <c r="O43" s="102"/>
      <c r="P43" s="280"/>
      <c r="Q43" s="102"/>
      <c r="R43" s="389"/>
      <c r="S43" s="24"/>
      <c r="V43" s="272" t="e">
        <f t="shared" si="2"/>
        <v>#DIV/0!</v>
      </c>
      <c r="W43" s="44"/>
      <c r="X43" s="44"/>
      <c r="Y43" s="44"/>
      <c r="Z43" s="44">
        <f t="shared" si="1"/>
        <v>0</v>
      </c>
      <c r="AA43" s="1"/>
      <c r="AB43" s="1"/>
      <c r="AC43" s="1"/>
      <c r="AD43" s="1"/>
    </row>
    <row r="44" spans="1:30" ht="17.100000000000001" customHeight="1">
      <c r="A44" s="259"/>
      <c r="B44" s="260"/>
      <c r="C44" s="107" t="s">
        <v>125</v>
      </c>
      <c r="D44" s="484" t="s">
        <v>124</v>
      </c>
      <c r="E44" s="485"/>
      <c r="F44" s="486"/>
      <c r="G44" s="376">
        <f>SUM(G45,G52)</f>
        <v>85151300</v>
      </c>
      <c r="H44" s="376">
        <f>SUM(H45:H52)</f>
        <v>87714303</v>
      </c>
      <c r="I44" s="415">
        <f>H44-G44</f>
        <v>2563003</v>
      </c>
      <c r="J44" s="148">
        <f>I44/G44*100</f>
        <v>3.0099399539408092</v>
      </c>
      <c r="K44" s="408"/>
      <c r="L44" s="323"/>
      <c r="M44" s="102"/>
      <c r="N44" s="281"/>
      <c r="O44" s="102"/>
      <c r="P44" s="281"/>
      <c r="Q44" s="269"/>
      <c r="R44" s="389"/>
      <c r="S44" s="22"/>
      <c r="V44" s="272" t="e">
        <f t="shared" si="2"/>
        <v>#DIV/0!</v>
      </c>
      <c r="W44" s="44"/>
      <c r="X44" s="44"/>
      <c r="Y44" s="44"/>
      <c r="Z44" s="44">
        <f t="shared" ref="Z44:Z74" si="4">Y44-R44</f>
        <v>0</v>
      </c>
    </row>
    <row r="45" spans="1:30" ht="17.100000000000001" customHeight="1">
      <c r="A45" s="195"/>
      <c r="B45" s="196"/>
      <c r="C45" s="259"/>
      <c r="D45" s="262"/>
      <c r="E45" s="222" t="s">
        <v>123</v>
      </c>
      <c r="F45" s="132" t="s">
        <v>122</v>
      </c>
      <c r="G45" s="377">
        <v>59951300</v>
      </c>
      <c r="H45" s="377">
        <f>SUM(R45:R51)</f>
        <v>59240100</v>
      </c>
      <c r="I45" s="416">
        <f>H45-G45</f>
        <v>-711200</v>
      </c>
      <c r="J45" s="145">
        <f>I45/G45*100</f>
        <v>-1.1862962104241277</v>
      </c>
      <c r="K45" s="209" t="s">
        <v>37</v>
      </c>
      <c r="L45" s="325">
        <v>50000</v>
      </c>
      <c r="M45" s="350" t="s">
        <v>160</v>
      </c>
      <c r="N45" s="287">
        <v>20</v>
      </c>
      <c r="O45" s="350" t="s">
        <v>160</v>
      </c>
      <c r="P45" s="287">
        <v>12</v>
      </c>
      <c r="Q45" s="350" t="s">
        <v>2</v>
      </c>
      <c r="R45" s="378">
        <v>11410000</v>
      </c>
      <c r="S45" s="22"/>
      <c r="V45" s="272">
        <f t="shared" si="2"/>
        <v>46354.166666666672</v>
      </c>
      <c r="W45" s="44">
        <v>20</v>
      </c>
      <c r="X45" s="44">
        <v>12</v>
      </c>
      <c r="Y45" s="44">
        <v>11125000</v>
      </c>
      <c r="Z45" s="44">
        <f t="shared" si="4"/>
        <v>-285000</v>
      </c>
    </row>
    <row r="46" spans="1:30" ht="17.100000000000001" hidden="1" customHeight="1">
      <c r="A46" s="195"/>
      <c r="B46" s="196"/>
      <c r="C46" s="195"/>
      <c r="D46" s="260"/>
      <c r="E46" s="110"/>
      <c r="F46" s="111"/>
      <c r="G46" s="380"/>
      <c r="H46" s="380"/>
      <c r="I46" s="418"/>
      <c r="J46" s="150"/>
      <c r="K46" s="310" t="s">
        <v>268</v>
      </c>
      <c r="L46" s="324"/>
      <c r="M46" s="351" t="s">
        <v>160</v>
      </c>
      <c r="N46" s="278"/>
      <c r="O46" s="351" t="s">
        <v>160</v>
      </c>
      <c r="P46" s="278"/>
      <c r="Q46" s="351" t="s">
        <v>2</v>
      </c>
      <c r="R46" s="388">
        <f t="shared" ref="R46" si="5">P46*N46*L46</f>
        <v>0</v>
      </c>
      <c r="S46" s="22"/>
      <c r="V46" s="272">
        <f t="shared" si="2"/>
        <v>0</v>
      </c>
      <c r="W46" s="44">
        <v>1</v>
      </c>
      <c r="X46" s="44">
        <v>1</v>
      </c>
      <c r="Y46" s="44"/>
      <c r="Z46" s="44">
        <f t="shared" si="4"/>
        <v>0</v>
      </c>
    </row>
    <row r="47" spans="1:30" ht="17.100000000000001" customHeight="1">
      <c r="A47" s="195"/>
      <c r="B47" s="196"/>
      <c r="C47" s="195"/>
      <c r="D47" s="196"/>
      <c r="E47" s="223"/>
      <c r="F47" s="111"/>
      <c r="G47" s="380"/>
      <c r="H47" s="380"/>
      <c r="I47" s="418"/>
      <c r="J47" s="150"/>
      <c r="K47" s="211" t="s">
        <v>121</v>
      </c>
      <c r="L47" s="324">
        <v>19320000</v>
      </c>
      <c r="M47" s="351" t="s">
        <v>160</v>
      </c>
      <c r="N47" s="288">
        <v>1</v>
      </c>
      <c r="O47" s="351" t="s">
        <v>160</v>
      </c>
      <c r="P47" s="288">
        <v>1</v>
      </c>
      <c r="Q47" s="351" t="s">
        <v>2</v>
      </c>
      <c r="R47" s="388">
        <v>16060000</v>
      </c>
      <c r="S47" s="22"/>
      <c r="V47" s="272">
        <f t="shared" si="2"/>
        <v>0</v>
      </c>
      <c r="W47" s="44">
        <v>3</v>
      </c>
      <c r="X47" s="44">
        <v>12</v>
      </c>
      <c r="Y47" s="44"/>
      <c r="Z47" s="44">
        <f t="shared" si="4"/>
        <v>-16060000</v>
      </c>
    </row>
    <row r="48" spans="1:30" ht="17.100000000000001" customHeight="1">
      <c r="A48" s="195"/>
      <c r="B48" s="196"/>
      <c r="C48" s="195"/>
      <c r="D48" s="196"/>
      <c r="E48" s="223"/>
      <c r="F48" s="111"/>
      <c r="G48" s="380"/>
      <c r="H48" s="380"/>
      <c r="I48" s="418"/>
      <c r="J48" s="150"/>
      <c r="K48" s="211" t="s">
        <v>158</v>
      </c>
      <c r="L48" s="324">
        <v>14950000</v>
      </c>
      <c r="M48" s="351" t="s">
        <v>160</v>
      </c>
      <c r="N48" s="288">
        <v>1</v>
      </c>
      <c r="O48" s="351" t="s">
        <v>160</v>
      </c>
      <c r="P48" s="288">
        <v>1</v>
      </c>
      <c r="Q48" s="351" t="s">
        <v>2</v>
      </c>
      <c r="R48" s="388">
        <v>15000000</v>
      </c>
      <c r="S48" s="22"/>
      <c r="V48" s="272">
        <f t="shared" si="2"/>
        <v>0</v>
      </c>
      <c r="W48" s="44">
        <v>1</v>
      </c>
      <c r="X48" s="44">
        <v>1</v>
      </c>
      <c r="Y48" s="44"/>
      <c r="Z48" s="44">
        <f t="shared" si="4"/>
        <v>-15000000</v>
      </c>
    </row>
    <row r="49" spans="1:30" ht="17.100000000000001" customHeight="1">
      <c r="A49" s="195"/>
      <c r="B49" s="196"/>
      <c r="C49" s="195"/>
      <c r="D49" s="196"/>
      <c r="E49" s="223"/>
      <c r="F49" s="111"/>
      <c r="G49" s="380"/>
      <c r="H49" s="380"/>
      <c r="I49" s="418"/>
      <c r="J49" s="150"/>
      <c r="K49" s="211" t="s">
        <v>360</v>
      </c>
      <c r="L49" s="324"/>
      <c r="M49" s="351" t="s">
        <v>160</v>
      </c>
      <c r="N49" s="278"/>
      <c r="O49" s="351" t="s">
        <v>160</v>
      </c>
      <c r="P49" s="278"/>
      <c r="Q49" s="351" t="s">
        <v>2</v>
      </c>
      <c r="R49" s="388">
        <v>5000000</v>
      </c>
      <c r="S49" s="22"/>
      <c r="V49" s="272" t="e">
        <f t="shared" si="2"/>
        <v>#DIV/0!</v>
      </c>
      <c r="W49" s="44"/>
      <c r="X49" s="44"/>
      <c r="Y49" s="44"/>
      <c r="Z49" s="44">
        <f t="shared" si="4"/>
        <v>-5000000</v>
      </c>
    </row>
    <row r="50" spans="1:30" ht="17.100000000000001" customHeight="1">
      <c r="A50" s="195"/>
      <c r="B50" s="196"/>
      <c r="C50" s="195"/>
      <c r="D50" s="196"/>
      <c r="E50" s="223"/>
      <c r="F50" s="111"/>
      <c r="G50" s="380"/>
      <c r="H50" s="380"/>
      <c r="I50" s="418"/>
      <c r="J50" s="150"/>
      <c r="K50" s="211" t="s">
        <v>361</v>
      </c>
      <c r="L50" s="324"/>
      <c r="M50" s="351" t="s">
        <v>160</v>
      </c>
      <c r="N50" s="278"/>
      <c r="O50" s="351" t="s">
        <v>160</v>
      </c>
      <c r="P50" s="278"/>
      <c r="Q50" s="351" t="s">
        <v>2</v>
      </c>
      <c r="R50" s="388">
        <v>11361300</v>
      </c>
      <c r="S50" s="22"/>
      <c r="V50" s="272" t="e">
        <f t="shared" si="2"/>
        <v>#DIV/0!</v>
      </c>
      <c r="W50" s="44"/>
      <c r="X50" s="44"/>
      <c r="Y50" s="44"/>
      <c r="Z50" s="44">
        <f t="shared" si="4"/>
        <v>-11361300</v>
      </c>
    </row>
    <row r="51" spans="1:30" ht="17.100000000000001" customHeight="1">
      <c r="A51" s="195"/>
      <c r="B51" s="196"/>
      <c r="C51" s="195"/>
      <c r="D51" s="268"/>
      <c r="E51" s="93"/>
      <c r="F51" s="304"/>
      <c r="G51" s="381"/>
      <c r="H51" s="381"/>
      <c r="I51" s="420"/>
      <c r="J51" s="149"/>
      <c r="K51" s="213" t="s">
        <v>359</v>
      </c>
      <c r="L51" s="326">
        <v>19998000</v>
      </c>
      <c r="M51" s="352" t="s">
        <v>160</v>
      </c>
      <c r="N51" s="289">
        <v>1</v>
      </c>
      <c r="O51" s="352" t="s">
        <v>160</v>
      </c>
      <c r="P51" s="289">
        <v>1</v>
      </c>
      <c r="Q51" s="352" t="s">
        <v>2</v>
      </c>
      <c r="R51" s="391">
        <v>408800</v>
      </c>
      <c r="S51" s="22"/>
      <c r="V51" s="272" t="e">
        <f t="shared" si="2"/>
        <v>#DIV/0!</v>
      </c>
      <c r="W51" s="44"/>
      <c r="X51" s="44"/>
      <c r="Y51" s="44"/>
      <c r="Z51" s="44">
        <f t="shared" si="4"/>
        <v>-408800</v>
      </c>
    </row>
    <row r="52" spans="1:30" s="14" customFormat="1" ht="17.100000000000001" customHeight="1">
      <c r="A52" s="355"/>
      <c r="B52" s="357"/>
      <c r="C52" s="355"/>
      <c r="D52" s="262"/>
      <c r="E52" s="107" t="s">
        <v>119</v>
      </c>
      <c r="F52" s="106" t="s">
        <v>118</v>
      </c>
      <c r="G52" s="376">
        <v>25200000</v>
      </c>
      <c r="H52" s="376">
        <f>SUM(R52)</f>
        <v>28474203</v>
      </c>
      <c r="I52" s="415">
        <f>H52-G52</f>
        <v>3274203</v>
      </c>
      <c r="J52" s="146">
        <f>I52/G52*100</f>
        <v>12.992869047619049</v>
      </c>
      <c r="K52" s="412" t="s">
        <v>38</v>
      </c>
      <c r="L52" s="323">
        <v>1666666.6669999999</v>
      </c>
      <c r="M52" s="102" t="s">
        <v>160</v>
      </c>
      <c r="N52" s="290">
        <v>1</v>
      </c>
      <c r="O52" s="102" t="s">
        <v>160</v>
      </c>
      <c r="P52" s="290">
        <v>12</v>
      </c>
      <c r="Q52" s="102" t="s">
        <v>2</v>
      </c>
      <c r="R52" s="389">
        <v>28474203</v>
      </c>
      <c r="S52" s="78"/>
      <c r="V52" s="272">
        <f t="shared" si="2"/>
        <v>1666666.6666666667</v>
      </c>
      <c r="W52" s="79">
        <v>1</v>
      </c>
      <c r="X52" s="79">
        <v>12</v>
      </c>
      <c r="Y52" s="79">
        <v>20000000</v>
      </c>
      <c r="Z52" s="44">
        <f t="shared" si="4"/>
        <v>-8474203</v>
      </c>
      <c r="AA52" s="1"/>
      <c r="AB52" s="1"/>
      <c r="AC52" s="1"/>
      <c r="AD52" s="1"/>
    </row>
    <row r="53" spans="1:30" ht="17.100000000000001" customHeight="1">
      <c r="A53" s="107" t="s">
        <v>117</v>
      </c>
      <c r="B53" s="478" t="s">
        <v>7</v>
      </c>
      <c r="C53" s="479"/>
      <c r="D53" s="479"/>
      <c r="E53" s="479"/>
      <c r="F53" s="480"/>
      <c r="G53" s="376">
        <f>SUM(G54)</f>
        <v>26000000</v>
      </c>
      <c r="H53" s="376">
        <f>H54</f>
        <v>25339000</v>
      </c>
      <c r="I53" s="415">
        <f>H53-G53</f>
        <v>-661000</v>
      </c>
      <c r="J53" s="146">
        <f>I53/G53*100</f>
        <v>-2.5423076923076922</v>
      </c>
      <c r="K53" s="410"/>
      <c r="L53" s="323"/>
      <c r="M53" s="102"/>
      <c r="N53" s="280"/>
      <c r="O53" s="102"/>
      <c r="P53" s="280"/>
      <c r="Q53" s="269"/>
      <c r="R53" s="389"/>
      <c r="S53" s="22"/>
      <c r="V53" s="272" t="e">
        <f t="shared" si="2"/>
        <v>#DIV/0!</v>
      </c>
      <c r="W53" s="44"/>
      <c r="X53" s="44"/>
      <c r="Y53" s="44"/>
      <c r="Z53" s="44">
        <f t="shared" si="4"/>
        <v>0</v>
      </c>
    </row>
    <row r="54" spans="1:30" ht="17.100000000000001" customHeight="1">
      <c r="A54" s="335"/>
      <c r="B54" s="320"/>
      <c r="C54" s="107" t="s">
        <v>116</v>
      </c>
      <c r="D54" s="478" t="s">
        <v>7</v>
      </c>
      <c r="E54" s="479"/>
      <c r="F54" s="480"/>
      <c r="G54" s="376">
        <f>SUM(G55)</f>
        <v>26000000</v>
      </c>
      <c r="H54" s="376">
        <f>H55</f>
        <v>25339000</v>
      </c>
      <c r="I54" s="415">
        <f>H54-G54</f>
        <v>-661000</v>
      </c>
      <c r="J54" s="146">
        <f>I54/G54*100</f>
        <v>-2.5423076923076922</v>
      </c>
      <c r="K54" s="407"/>
      <c r="L54" s="328"/>
      <c r="M54" s="194"/>
      <c r="N54" s="282"/>
      <c r="O54" s="194"/>
      <c r="P54" s="282"/>
      <c r="Q54" s="406"/>
      <c r="R54" s="392"/>
      <c r="S54" s="22"/>
      <c r="V54" s="272" t="e">
        <f t="shared" si="2"/>
        <v>#DIV/0!</v>
      </c>
      <c r="W54" s="44"/>
      <c r="X54" s="44"/>
      <c r="Y54" s="44"/>
      <c r="Z54" s="44">
        <f t="shared" si="4"/>
        <v>0</v>
      </c>
    </row>
    <row r="55" spans="1:30" ht="17.100000000000001" customHeight="1">
      <c r="A55" s="195"/>
      <c r="B55" s="275"/>
      <c r="C55" s="348"/>
      <c r="D55" s="334"/>
      <c r="E55" s="125" t="s">
        <v>115</v>
      </c>
      <c r="F55" s="96" t="s">
        <v>157</v>
      </c>
      <c r="G55" s="377">
        <v>26000000</v>
      </c>
      <c r="H55" s="377">
        <f>SUM(R55:R56)</f>
        <v>25339000</v>
      </c>
      <c r="I55" s="416">
        <f>H55-G55</f>
        <v>-661000</v>
      </c>
      <c r="J55" s="145">
        <f>I55/G55*100</f>
        <v>-2.5423076923076922</v>
      </c>
      <c r="K55" s="203" t="s">
        <v>39</v>
      </c>
      <c r="L55" s="325">
        <v>22500000</v>
      </c>
      <c r="M55" s="350" t="s">
        <v>160</v>
      </c>
      <c r="N55" s="291">
        <v>1</v>
      </c>
      <c r="O55" s="350" t="s">
        <v>160</v>
      </c>
      <c r="P55" s="291">
        <v>4</v>
      </c>
      <c r="Q55" s="350" t="s">
        <v>2</v>
      </c>
      <c r="R55" s="378">
        <v>20000000</v>
      </c>
      <c r="S55" s="22"/>
      <c r="V55" s="272">
        <f t="shared" si="2"/>
        <v>0</v>
      </c>
      <c r="W55" s="44">
        <v>1</v>
      </c>
      <c r="X55" s="44">
        <v>4</v>
      </c>
      <c r="Y55" s="44"/>
      <c r="Z55" s="44">
        <f t="shared" si="4"/>
        <v>-20000000</v>
      </c>
    </row>
    <row r="56" spans="1:30" ht="17.100000000000001" customHeight="1">
      <c r="A56" s="321"/>
      <c r="B56" s="322"/>
      <c r="C56" s="336"/>
      <c r="D56" s="337"/>
      <c r="E56" s="133"/>
      <c r="F56" s="197"/>
      <c r="G56" s="381">
        <f>H56</f>
        <v>0</v>
      </c>
      <c r="H56" s="381"/>
      <c r="I56" s="420"/>
      <c r="J56" s="149"/>
      <c r="K56" s="301" t="s">
        <v>40</v>
      </c>
      <c r="L56" s="326">
        <v>2500000</v>
      </c>
      <c r="M56" s="352" t="s">
        <v>160</v>
      </c>
      <c r="N56" s="292">
        <v>1</v>
      </c>
      <c r="O56" s="352" t="s">
        <v>160</v>
      </c>
      <c r="P56" s="292">
        <v>4</v>
      </c>
      <c r="Q56" s="352" t="s">
        <v>2</v>
      </c>
      <c r="R56" s="391">
        <v>5339000</v>
      </c>
      <c r="S56" s="22"/>
      <c r="V56" s="272">
        <f t="shared" si="2"/>
        <v>0</v>
      </c>
      <c r="W56" s="44">
        <v>1</v>
      </c>
      <c r="X56" s="44">
        <v>12</v>
      </c>
      <c r="Y56" s="44"/>
      <c r="Z56" s="44">
        <f t="shared" si="4"/>
        <v>-5339000</v>
      </c>
    </row>
    <row r="57" spans="1:30" ht="17.100000000000001" customHeight="1">
      <c r="A57" s="107" t="s">
        <v>114</v>
      </c>
      <c r="B57" s="478" t="s">
        <v>112</v>
      </c>
      <c r="C57" s="479"/>
      <c r="D57" s="479"/>
      <c r="E57" s="479"/>
      <c r="F57" s="480"/>
      <c r="G57" s="376">
        <f>SUM(G58)</f>
        <v>28960000</v>
      </c>
      <c r="H57" s="376">
        <f>H58</f>
        <v>27045481</v>
      </c>
      <c r="I57" s="415">
        <f>H57-G57</f>
        <v>-1914519</v>
      </c>
      <c r="J57" s="146">
        <f>I57/G57*100</f>
        <v>-6.6109081491712711</v>
      </c>
      <c r="K57" s="410"/>
      <c r="L57" s="323"/>
      <c r="M57" s="102"/>
      <c r="N57" s="280"/>
      <c r="O57" s="102"/>
      <c r="P57" s="280"/>
      <c r="Q57" s="269"/>
      <c r="R57" s="389"/>
      <c r="S57" s="22"/>
      <c r="V57" s="272" t="e">
        <f t="shared" si="2"/>
        <v>#DIV/0!</v>
      </c>
      <c r="W57" s="44"/>
      <c r="X57" s="44"/>
      <c r="Y57" s="44"/>
      <c r="Z57" s="44">
        <f t="shared" si="4"/>
        <v>0</v>
      </c>
      <c r="AA57" s="7"/>
      <c r="AB57" s="7"/>
      <c r="AC57" s="7"/>
      <c r="AD57" s="7"/>
    </row>
    <row r="58" spans="1:30" ht="17.100000000000001" customHeight="1">
      <c r="A58" s="451"/>
      <c r="B58" s="452"/>
      <c r="C58" s="107" t="s">
        <v>113</v>
      </c>
      <c r="D58" s="478" t="s">
        <v>112</v>
      </c>
      <c r="E58" s="479"/>
      <c r="F58" s="480"/>
      <c r="G58" s="376">
        <f>SUM(G59,G60,G61)</f>
        <v>28960000</v>
      </c>
      <c r="H58" s="376">
        <f>H59+H60+H61</f>
        <v>27045481</v>
      </c>
      <c r="I58" s="415">
        <f>H58-G58</f>
        <v>-1914519</v>
      </c>
      <c r="J58" s="146">
        <f>I58/G58*100</f>
        <v>-6.6109081491712711</v>
      </c>
      <c r="K58" s="408"/>
      <c r="L58" s="323"/>
      <c r="M58" s="102"/>
      <c r="N58" s="281"/>
      <c r="O58" s="102"/>
      <c r="P58" s="281"/>
      <c r="Q58" s="269"/>
      <c r="R58" s="389"/>
      <c r="S58" s="22"/>
      <c r="V58" s="272" t="e">
        <f t="shared" si="2"/>
        <v>#DIV/0!</v>
      </c>
      <c r="W58" s="44"/>
      <c r="X58" s="44"/>
      <c r="Y58" s="44"/>
      <c r="Z58" s="44">
        <f t="shared" si="4"/>
        <v>0</v>
      </c>
      <c r="AA58" s="7"/>
      <c r="AB58" s="7"/>
      <c r="AC58" s="7"/>
      <c r="AD58" s="7"/>
    </row>
    <row r="59" spans="1:30" s="7" customFormat="1" ht="17.100000000000001" customHeight="1">
      <c r="A59" s="453"/>
      <c r="B59" s="454"/>
      <c r="C59" s="457"/>
      <c r="D59" s="458"/>
      <c r="E59" s="107" t="s">
        <v>111</v>
      </c>
      <c r="F59" s="135" t="s">
        <v>110</v>
      </c>
      <c r="G59" s="376">
        <v>800000</v>
      </c>
      <c r="H59" s="376">
        <f>SUM(R59)</f>
        <v>0</v>
      </c>
      <c r="I59" s="415">
        <f>H59-G59</f>
        <v>-800000</v>
      </c>
      <c r="J59" s="147">
        <f>I59/G59*100</f>
        <v>-100</v>
      </c>
      <c r="K59" s="211" t="s">
        <v>41</v>
      </c>
      <c r="L59" s="323">
        <v>500000</v>
      </c>
      <c r="M59" s="351" t="s">
        <v>160</v>
      </c>
      <c r="N59" s="294">
        <v>1</v>
      </c>
      <c r="O59" s="351" t="s">
        <v>160</v>
      </c>
      <c r="P59" s="294">
        <v>2</v>
      </c>
      <c r="Q59" s="351" t="s">
        <v>2</v>
      </c>
      <c r="R59" s="389">
        <v>0</v>
      </c>
      <c r="S59" s="25"/>
      <c r="V59" s="272">
        <f t="shared" si="2"/>
        <v>0</v>
      </c>
      <c r="W59" s="44">
        <v>1</v>
      </c>
      <c r="X59" s="44">
        <v>1</v>
      </c>
      <c r="Y59" s="44"/>
      <c r="Z59" s="44">
        <f t="shared" si="4"/>
        <v>0</v>
      </c>
    </row>
    <row r="60" spans="1:30" s="7" customFormat="1" ht="17.100000000000001" customHeight="1">
      <c r="A60" s="453"/>
      <c r="B60" s="454"/>
      <c r="C60" s="459"/>
      <c r="D60" s="460"/>
      <c r="E60" s="107" t="s">
        <v>109</v>
      </c>
      <c r="F60" s="106" t="s">
        <v>108</v>
      </c>
      <c r="G60" s="376">
        <v>500000</v>
      </c>
      <c r="H60" s="376">
        <f>SUM(R60)</f>
        <v>134477</v>
      </c>
      <c r="I60" s="415">
        <f>H60-G60</f>
        <v>-365523</v>
      </c>
      <c r="J60" s="147">
        <f>I60/G60*100</f>
        <v>-73.104599999999991</v>
      </c>
      <c r="K60" s="214" t="s">
        <v>42</v>
      </c>
      <c r="L60" s="323">
        <v>500000</v>
      </c>
      <c r="M60" s="350" t="s">
        <v>160</v>
      </c>
      <c r="N60" s="287">
        <v>1</v>
      </c>
      <c r="O60" s="350" t="s">
        <v>160</v>
      </c>
      <c r="P60" s="287">
        <v>2</v>
      </c>
      <c r="Q60" s="350" t="s">
        <v>2</v>
      </c>
      <c r="R60" s="389">
        <v>134477</v>
      </c>
      <c r="S60" s="25"/>
      <c r="V60" s="272">
        <f t="shared" si="2"/>
        <v>0</v>
      </c>
      <c r="W60" s="44">
        <v>2</v>
      </c>
      <c r="X60" s="44">
        <v>1</v>
      </c>
      <c r="Y60" s="44"/>
      <c r="Z60" s="44">
        <f t="shared" si="4"/>
        <v>-134477</v>
      </c>
    </row>
    <row r="61" spans="1:30" s="7" customFormat="1" ht="17.100000000000001" customHeight="1">
      <c r="A61" s="453"/>
      <c r="B61" s="454"/>
      <c r="C61" s="459"/>
      <c r="D61" s="460"/>
      <c r="E61" s="222" t="s">
        <v>107</v>
      </c>
      <c r="F61" s="103" t="s">
        <v>106</v>
      </c>
      <c r="G61" s="377">
        <v>27660000</v>
      </c>
      <c r="H61" s="377">
        <f>SUM(R61:R64)</f>
        <v>26911004</v>
      </c>
      <c r="I61" s="416">
        <f>H61-G61</f>
        <v>-748996</v>
      </c>
      <c r="J61" s="145">
        <f>I61/G61*100</f>
        <v>-2.7078669558929862</v>
      </c>
      <c r="K61" s="173" t="s">
        <v>43</v>
      </c>
      <c r="L61" s="325">
        <v>153000</v>
      </c>
      <c r="M61" s="350" t="s">
        <v>160</v>
      </c>
      <c r="N61" s="287">
        <v>5</v>
      </c>
      <c r="O61" s="350" t="s">
        <v>160</v>
      </c>
      <c r="P61" s="287">
        <v>2</v>
      </c>
      <c r="Q61" s="350" t="s">
        <v>2</v>
      </c>
      <c r="R61" s="378">
        <v>400000</v>
      </c>
      <c r="S61" s="25"/>
      <c r="V61" s="272">
        <f t="shared" si="2"/>
        <v>153000</v>
      </c>
      <c r="W61" s="44">
        <v>5</v>
      </c>
      <c r="X61" s="44">
        <v>2</v>
      </c>
      <c r="Y61" s="44">
        <v>1530000</v>
      </c>
      <c r="Z61" s="44">
        <f t="shared" si="4"/>
        <v>1130000</v>
      </c>
    </row>
    <row r="62" spans="1:30" s="7" customFormat="1" ht="17.100000000000001" customHeight="1">
      <c r="A62" s="453"/>
      <c r="B62" s="454"/>
      <c r="C62" s="459"/>
      <c r="D62" s="460"/>
      <c r="E62" s="140"/>
      <c r="F62" s="103"/>
      <c r="G62" s="380"/>
      <c r="H62" s="380"/>
      <c r="I62" s="418"/>
      <c r="J62" s="150"/>
      <c r="K62" s="175" t="s">
        <v>44</v>
      </c>
      <c r="L62" s="324">
        <v>60000</v>
      </c>
      <c r="M62" s="351" t="s">
        <v>160</v>
      </c>
      <c r="N62" s="288">
        <v>36</v>
      </c>
      <c r="O62" s="351" t="s">
        <v>160</v>
      </c>
      <c r="P62" s="288">
        <v>12</v>
      </c>
      <c r="Q62" s="351" t="s">
        <v>2</v>
      </c>
      <c r="R62" s="388">
        <v>21720000</v>
      </c>
      <c r="S62" s="25"/>
      <c r="V62" s="272">
        <f t="shared" si="2"/>
        <v>0</v>
      </c>
      <c r="W62" s="44">
        <v>40</v>
      </c>
      <c r="X62" s="44">
        <v>12</v>
      </c>
      <c r="Y62" s="44"/>
      <c r="Z62" s="44">
        <f t="shared" si="4"/>
        <v>-21720000</v>
      </c>
      <c r="AA62" s="1"/>
      <c r="AB62" s="1"/>
      <c r="AC62" s="1"/>
      <c r="AD62" s="1"/>
    </row>
    <row r="63" spans="1:30" s="7" customFormat="1" ht="17.100000000000001" customHeight="1">
      <c r="A63" s="453"/>
      <c r="B63" s="454"/>
      <c r="C63" s="459"/>
      <c r="D63" s="460"/>
      <c r="E63" s="140"/>
      <c r="F63" s="103"/>
      <c r="G63" s="380"/>
      <c r="H63" s="380"/>
      <c r="I63" s="418"/>
      <c r="J63" s="150"/>
      <c r="K63" s="175" t="s">
        <v>366</v>
      </c>
      <c r="L63" s="324"/>
      <c r="M63" s="351"/>
      <c r="N63" s="288"/>
      <c r="O63" s="351"/>
      <c r="P63" s="288"/>
      <c r="Q63" s="351"/>
      <c r="R63" s="388">
        <v>0</v>
      </c>
      <c r="S63" s="25"/>
      <c r="V63" s="272"/>
      <c r="W63" s="44"/>
      <c r="X63" s="44"/>
      <c r="Y63" s="44"/>
      <c r="Z63" s="44">
        <f t="shared" si="4"/>
        <v>0</v>
      </c>
      <c r="AA63" s="1"/>
      <c r="AB63" s="1"/>
      <c r="AC63" s="1"/>
      <c r="AD63" s="1"/>
    </row>
    <row r="64" spans="1:30" s="7" customFormat="1" ht="17.100000000000001" customHeight="1">
      <c r="A64" s="455"/>
      <c r="B64" s="456"/>
      <c r="C64" s="461"/>
      <c r="D64" s="462"/>
      <c r="E64" s="141"/>
      <c r="F64" s="103"/>
      <c r="G64" s="381"/>
      <c r="H64" s="381"/>
      <c r="I64" s="420"/>
      <c r="J64" s="149"/>
      <c r="K64" s="213" t="s">
        <v>349</v>
      </c>
      <c r="L64" s="324">
        <v>300000</v>
      </c>
      <c r="M64" s="352" t="s">
        <v>160</v>
      </c>
      <c r="N64" s="289">
        <v>1</v>
      </c>
      <c r="O64" s="352" t="s">
        <v>160</v>
      </c>
      <c r="P64" s="289">
        <v>4</v>
      </c>
      <c r="Q64" s="352" t="s">
        <v>2</v>
      </c>
      <c r="R64" s="391">
        <v>4791004</v>
      </c>
      <c r="S64" s="25"/>
      <c r="V64" s="272">
        <f t="shared" si="2"/>
        <v>0</v>
      </c>
      <c r="W64" s="44">
        <v>1</v>
      </c>
      <c r="X64" s="44">
        <v>12</v>
      </c>
      <c r="Y64" s="44"/>
      <c r="Z64" s="44">
        <f t="shared" si="4"/>
        <v>-4791004</v>
      </c>
      <c r="AA64" s="1"/>
      <c r="AB64" s="1"/>
      <c r="AC64" s="1"/>
      <c r="AD64" s="1"/>
    </row>
    <row r="65" spans="1:26" ht="17.100000000000001" hidden="1" customHeight="1">
      <c r="A65" s="455"/>
      <c r="B65" s="456"/>
      <c r="C65" s="455"/>
      <c r="D65" s="456"/>
      <c r="E65" s="133"/>
      <c r="F65" s="197"/>
      <c r="G65" s="381">
        <f>H65</f>
        <v>0</v>
      </c>
      <c r="H65" s="381"/>
      <c r="I65" s="420"/>
      <c r="J65" s="149"/>
      <c r="K65" s="216"/>
      <c r="L65" s="324"/>
      <c r="M65" s="352" t="s">
        <v>160</v>
      </c>
      <c r="N65" s="283"/>
      <c r="O65" s="352" t="s">
        <v>160</v>
      </c>
      <c r="P65" s="283"/>
      <c r="Q65" s="352" t="s">
        <v>2</v>
      </c>
      <c r="R65" s="391"/>
      <c r="S65" s="22"/>
      <c r="V65" s="272" t="e">
        <f t="shared" si="2"/>
        <v>#DIV/0!</v>
      </c>
      <c r="W65" s="44"/>
      <c r="X65" s="44"/>
      <c r="Y65" s="44"/>
      <c r="Z65" s="44">
        <f t="shared" si="4"/>
        <v>0</v>
      </c>
    </row>
    <row r="66" spans="1:26" ht="17.100000000000001" customHeight="1">
      <c r="A66" s="107" t="s">
        <v>105</v>
      </c>
      <c r="B66" s="478" t="s">
        <v>100</v>
      </c>
      <c r="C66" s="479"/>
      <c r="D66" s="479"/>
      <c r="E66" s="479"/>
      <c r="F66" s="480"/>
      <c r="G66" s="376">
        <f>SUM(G67)</f>
        <v>112485927</v>
      </c>
      <c r="H66" s="376">
        <f>H67</f>
        <v>112485927</v>
      </c>
      <c r="I66" s="415">
        <f>H66-G66</f>
        <v>0</v>
      </c>
      <c r="J66" s="146">
        <f>I66/G66*100</f>
        <v>0</v>
      </c>
      <c r="K66" s="410"/>
      <c r="L66" s="323"/>
      <c r="M66" s="102"/>
      <c r="N66" s="280"/>
      <c r="O66" s="102"/>
      <c r="P66" s="280"/>
      <c r="Q66" s="269"/>
      <c r="R66" s="389"/>
      <c r="S66" s="22"/>
      <c r="V66" s="272" t="e">
        <f t="shared" si="2"/>
        <v>#DIV/0!</v>
      </c>
      <c r="W66" s="44"/>
      <c r="X66" s="44"/>
      <c r="Y66" s="44"/>
      <c r="Z66" s="44">
        <f t="shared" si="4"/>
        <v>0</v>
      </c>
    </row>
    <row r="67" spans="1:26" ht="17.100000000000001" customHeight="1">
      <c r="A67" s="451"/>
      <c r="B67" s="452"/>
      <c r="C67" s="107" t="s">
        <v>104</v>
      </c>
      <c r="D67" s="478" t="s">
        <v>100</v>
      </c>
      <c r="E67" s="479"/>
      <c r="F67" s="480"/>
      <c r="G67" s="376">
        <f>SUM(G68,G72)</f>
        <v>112485927</v>
      </c>
      <c r="H67" s="376">
        <f>SUM(H68:H74)</f>
        <v>112485927</v>
      </c>
      <c r="I67" s="415">
        <f>H67-G67</f>
        <v>0</v>
      </c>
      <c r="J67" s="146">
        <f>I67/G67*100</f>
        <v>0</v>
      </c>
      <c r="K67" s="207"/>
      <c r="L67" s="323"/>
      <c r="M67" s="102"/>
      <c r="N67" s="284"/>
      <c r="O67" s="102"/>
      <c r="P67" s="284"/>
      <c r="Q67" s="102"/>
      <c r="R67" s="389"/>
      <c r="S67" s="22"/>
      <c r="V67" s="272" t="e">
        <f t="shared" si="2"/>
        <v>#DIV/0!</v>
      </c>
      <c r="W67" s="44"/>
      <c r="X67" s="44"/>
      <c r="Y67" s="44"/>
      <c r="Z67" s="44">
        <f t="shared" si="4"/>
        <v>0</v>
      </c>
    </row>
    <row r="68" spans="1:26" ht="17.100000000000001" customHeight="1">
      <c r="A68" s="453"/>
      <c r="B68" s="454"/>
      <c r="C68" s="451"/>
      <c r="D68" s="452"/>
      <c r="E68" s="222" t="s">
        <v>103</v>
      </c>
      <c r="F68" s="96" t="s">
        <v>293</v>
      </c>
      <c r="G68" s="382">
        <v>60009698</v>
      </c>
      <c r="H68" s="382">
        <f>SUM(R68:R71)</f>
        <v>60009698</v>
      </c>
      <c r="I68" s="416">
        <f>H68-G68</f>
        <v>0</v>
      </c>
      <c r="J68" s="145">
        <f>I68/G68*100</f>
        <v>0</v>
      </c>
      <c r="K68" s="348" t="s">
        <v>350</v>
      </c>
      <c r="L68" s="325">
        <v>32352918</v>
      </c>
      <c r="M68" s="350" t="s">
        <v>160</v>
      </c>
      <c r="N68" s="291">
        <v>1</v>
      </c>
      <c r="O68" s="350" t="s">
        <v>160</v>
      </c>
      <c r="P68" s="291">
        <v>1</v>
      </c>
      <c r="Q68" s="350" t="s">
        <v>2</v>
      </c>
      <c r="R68" s="378">
        <v>30769402</v>
      </c>
      <c r="S68" s="22"/>
      <c r="T68" s="21"/>
      <c r="V68" s="272">
        <f t="shared" si="2"/>
        <v>0</v>
      </c>
      <c r="W68" s="44">
        <v>1</v>
      </c>
      <c r="X68" s="44">
        <v>1</v>
      </c>
      <c r="Y68" s="44"/>
      <c r="Z68" s="44">
        <f t="shared" si="4"/>
        <v>-30769402</v>
      </c>
    </row>
    <row r="69" spans="1:26" ht="17.100000000000001" customHeight="1">
      <c r="A69" s="453"/>
      <c r="B69" s="454"/>
      <c r="C69" s="453"/>
      <c r="D69" s="454"/>
      <c r="E69" s="223"/>
      <c r="F69" s="103"/>
      <c r="G69" s="375"/>
      <c r="H69" s="375"/>
      <c r="I69" s="418"/>
      <c r="J69" s="150"/>
      <c r="K69" s="195" t="s">
        <v>351</v>
      </c>
      <c r="L69" s="324">
        <v>25711</v>
      </c>
      <c r="M69" s="351" t="s">
        <v>160</v>
      </c>
      <c r="N69" s="293">
        <v>1</v>
      </c>
      <c r="O69" s="351" t="s">
        <v>160</v>
      </c>
      <c r="P69" s="293">
        <v>1</v>
      </c>
      <c r="Q69" s="351" t="s">
        <v>2</v>
      </c>
      <c r="R69" s="388">
        <v>13204661</v>
      </c>
      <c r="S69" s="22"/>
      <c r="T69" s="21"/>
      <c r="V69" s="272" t="e">
        <f t="shared" si="2"/>
        <v>#DIV/0!</v>
      </c>
      <c r="W69" s="44"/>
      <c r="X69" s="44"/>
      <c r="Y69" s="44"/>
      <c r="Z69" s="44">
        <f t="shared" si="4"/>
        <v>-13204661</v>
      </c>
    </row>
    <row r="70" spans="1:26" ht="17.100000000000001" customHeight="1">
      <c r="A70" s="453"/>
      <c r="B70" s="454"/>
      <c r="C70" s="453"/>
      <c r="D70" s="454"/>
      <c r="E70" s="223"/>
      <c r="F70" s="103"/>
      <c r="G70" s="375"/>
      <c r="H70" s="375"/>
      <c r="I70" s="418"/>
      <c r="J70" s="150"/>
      <c r="K70" s="195" t="s">
        <v>352</v>
      </c>
      <c r="L70" s="324">
        <v>12464289</v>
      </c>
      <c r="M70" s="351" t="s">
        <v>160</v>
      </c>
      <c r="N70" s="293">
        <v>1</v>
      </c>
      <c r="O70" s="351" t="s">
        <v>160</v>
      </c>
      <c r="P70" s="293">
        <v>1</v>
      </c>
      <c r="Q70" s="351" t="s">
        <v>2</v>
      </c>
      <c r="R70" s="391">
        <v>16035635</v>
      </c>
      <c r="S70" s="22"/>
      <c r="T70" s="21"/>
      <c r="V70" s="272" t="e">
        <f t="shared" si="2"/>
        <v>#DIV/0!</v>
      </c>
      <c r="W70" s="44"/>
      <c r="X70" s="44"/>
      <c r="Y70" s="44"/>
      <c r="Z70" s="44">
        <f t="shared" si="4"/>
        <v>-16035635</v>
      </c>
    </row>
    <row r="71" spans="1:26" ht="17.100000000000001" hidden="1" customHeight="1">
      <c r="A71" s="453"/>
      <c r="B71" s="454"/>
      <c r="C71" s="453"/>
      <c r="D71" s="454"/>
      <c r="E71" s="223"/>
      <c r="F71" s="103"/>
      <c r="G71" s="375"/>
      <c r="H71" s="375"/>
      <c r="I71" s="418"/>
      <c r="J71" s="150"/>
      <c r="K71" s="195" t="s">
        <v>353</v>
      </c>
      <c r="L71" s="324"/>
      <c r="M71" s="351" t="s">
        <v>160</v>
      </c>
      <c r="N71" s="285"/>
      <c r="O71" s="351" t="s">
        <v>160</v>
      </c>
      <c r="P71" s="285"/>
      <c r="Q71" s="351" t="s">
        <v>2</v>
      </c>
      <c r="R71" s="388"/>
      <c r="S71" s="22"/>
      <c r="T71" s="21"/>
      <c r="V71" s="272" t="e">
        <f t="shared" si="2"/>
        <v>#DIV/0!</v>
      </c>
      <c r="W71" s="44"/>
      <c r="X71" s="44"/>
      <c r="Y71" s="44"/>
      <c r="Z71" s="44">
        <f t="shared" si="4"/>
        <v>0</v>
      </c>
    </row>
    <row r="72" spans="1:26" ht="17.100000000000001" customHeight="1">
      <c r="A72" s="453"/>
      <c r="B72" s="454"/>
      <c r="C72" s="453"/>
      <c r="D72" s="454"/>
      <c r="E72" s="222" t="s">
        <v>102</v>
      </c>
      <c r="F72" s="95" t="s">
        <v>294</v>
      </c>
      <c r="G72" s="382">
        <v>52476229</v>
      </c>
      <c r="H72" s="382">
        <f>SUM(R72:R74)</f>
        <v>52476229</v>
      </c>
      <c r="I72" s="416">
        <f>H72-G72</f>
        <v>0</v>
      </c>
      <c r="J72" s="145">
        <f>I72/G72*100</f>
        <v>0</v>
      </c>
      <c r="K72" s="348" t="s">
        <v>354</v>
      </c>
      <c r="L72" s="325">
        <v>3461845</v>
      </c>
      <c r="M72" s="350" t="s">
        <v>160</v>
      </c>
      <c r="N72" s="291">
        <v>1</v>
      </c>
      <c r="O72" s="350" t="s">
        <v>160</v>
      </c>
      <c r="P72" s="291">
        <v>1</v>
      </c>
      <c r="Q72" s="350" t="s">
        <v>2</v>
      </c>
      <c r="R72" s="378">
        <v>9222461</v>
      </c>
      <c r="S72" s="22"/>
      <c r="T72" s="21"/>
      <c r="V72" s="272" t="e">
        <f t="shared" si="2"/>
        <v>#DIV/0!</v>
      </c>
      <c r="W72" s="44"/>
      <c r="X72" s="44"/>
      <c r="Y72" s="44"/>
      <c r="Z72" s="44">
        <f t="shared" si="4"/>
        <v>-9222461</v>
      </c>
    </row>
    <row r="73" spans="1:26" ht="17.100000000000001" customHeight="1">
      <c r="A73" s="453"/>
      <c r="B73" s="454"/>
      <c r="C73" s="453"/>
      <c r="D73" s="454"/>
      <c r="E73" s="223"/>
      <c r="F73" s="161"/>
      <c r="G73" s="375"/>
      <c r="H73" s="375"/>
      <c r="I73" s="418"/>
      <c r="J73" s="150"/>
      <c r="K73" s="195" t="s">
        <v>367</v>
      </c>
      <c r="L73" s="324"/>
      <c r="M73" s="351"/>
      <c r="N73" s="293"/>
      <c r="O73" s="351"/>
      <c r="P73" s="293"/>
      <c r="Q73" s="351"/>
      <c r="R73" s="388">
        <v>4749870</v>
      </c>
      <c r="S73" s="22"/>
      <c r="T73" s="21"/>
      <c r="V73" s="272"/>
      <c r="W73" s="44"/>
      <c r="X73" s="44"/>
      <c r="Y73" s="44"/>
      <c r="Z73" s="44">
        <f t="shared" si="4"/>
        <v>-4749870</v>
      </c>
    </row>
    <row r="74" spans="1:26" ht="17.100000000000001" customHeight="1">
      <c r="A74" s="453"/>
      <c r="B74" s="454"/>
      <c r="C74" s="453"/>
      <c r="D74" s="454"/>
      <c r="E74" s="93"/>
      <c r="F74" s="197"/>
      <c r="G74" s="373"/>
      <c r="H74" s="373"/>
      <c r="I74" s="420"/>
      <c r="J74" s="149"/>
      <c r="K74" s="216" t="s">
        <v>355</v>
      </c>
      <c r="L74" s="326">
        <v>20638173</v>
      </c>
      <c r="M74" s="352" t="s">
        <v>160</v>
      </c>
      <c r="N74" s="292">
        <v>1</v>
      </c>
      <c r="O74" s="352" t="s">
        <v>160</v>
      </c>
      <c r="P74" s="292">
        <v>1</v>
      </c>
      <c r="Q74" s="352" t="s">
        <v>2</v>
      </c>
      <c r="R74" s="391">
        <v>38503898</v>
      </c>
      <c r="S74" s="22"/>
      <c r="T74" s="21"/>
      <c r="V74" s="272">
        <f t="shared" si="2"/>
        <v>0</v>
      </c>
      <c r="W74" s="44">
        <v>1</v>
      </c>
      <c r="X74" s="44">
        <v>1</v>
      </c>
      <c r="Y74" s="44"/>
      <c r="Z74" s="44">
        <f t="shared" si="4"/>
        <v>-38503898</v>
      </c>
    </row>
    <row r="75" spans="1:26" ht="15.95" hidden="1" customHeight="1">
      <c r="A75" s="133"/>
      <c r="B75" s="133"/>
      <c r="C75" s="455"/>
      <c r="D75" s="456"/>
      <c r="E75" s="223"/>
      <c r="F75" s="103"/>
      <c r="G75" s="373"/>
      <c r="H75" s="373"/>
      <c r="I75" s="420"/>
      <c r="J75" s="149"/>
      <c r="K75" s="59"/>
      <c r="L75" s="142"/>
      <c r="M75" s="71"/>
      <c r="N75" s="142"/>
      <c r="O75" s="71"/>
      <c r="P75" s="142"/>
      <c r="Q75" s="263"/>
      <c r="R75" s="391"/>
      <c r="S75" s="22"/>
      <c r="T75" s="21"/>
      <c r="V75" s="272">
        <f t="shared" ref="V75" si="6">Y75/X75/1</f>
        <v>0</v>
      </c>
      <c r="W75" s="44">
        <v>3</v>
      </c>
      <c r="X75" s="44">
        <v>12</v>
      </c>
      <c r="Y75" s="44"/>
      <c r="Z75" s="44">
        <f t="shared" ref="Z75:Z77" si="7">Y75-R75</f>
        <v>0</v>
      </c>
    </row>
    <row r="76" spans="1:26" ht="32.1" customHeight="1">
      <c r="A76" s="448" t="s">
        <v>101</v>
      </c>
      <c r="B76" s="449"/>
      <c r="C76" s="449"/>
      <c r="D76" s="449"/>
      <c r="E76" s="449"/>
      <c r="F76" s="450"/>
      <c r="G76" s="383">
        <f>SUM(G66,G57,G53,G43,G12,G9,G5)</f>
        <v>2256110175</v>
      </c>
      <c r="H76" s="383">
        <f>SUM(H66,H9,H57,H53,H43,H12,H5)</f>
        <v>2176131441</v>
      </c>
      <c r="I76" s="421">
        <f>H76-G76</f>
        <v>-79978734</v>
      </c>
      <c r="J76" s="144">
        <f>I76/G76*100</f>
        <v>-3.544983524574548</v>
      </c>
      <c r="K76" s="469"/>
      <c r="L76" s="470"/>
      <c r="M76" s="470"/>
      <c r="N76" s="470"/>
      <c r="O76" s="470"/>
      <c r="P76" s="470"/>
      <c r="Q76" s="470"/>
      <c r="R76" s="471"/>
      <c r="S76" s="22"/>
      <c r="V76" s="272" t="e">
        <f t="shared" ref="V76" si="8">Y76/X76/1</f>
        <v>#DIV/0!</v>
      </c>
      <c r="W76" s="44"/>
      <c r="X76" s="44"/>
      <c r="Y76" s="44"/>
      <c r="Z76" s="44">
        <f t="shared" si="7"/>
        <v>0</v>
      </c>
    </row>
    <row r="77" spans="1:26">
      <c r="A77" s="8"/>
      <c r="B77" s="8"/>
      <c r="C77" s="3"/>
      <c r="D77" s="3"/>
      <c r="E77" s="3"/>
      <c r="F77" s="8"/>
      <c r="G77" s="81"/>
      <c r="H77" s="81"/>
      <c r="I77" s="9"/>
      <c r="J77" s="9"/>
      <c r="K77" s="10"/>
      <c r="L77" s="11"/>
      <c r="M77" s="54"/>
      <c r="N77" s="368"/>
      <c r="O77" s="54"/>
      <c r="P77" s="11"/>
      <c r="Q77" s="4"/>
      <c r="R77" s="393"/>
      <c r="S77" s="21"/>
      <c r="V77" s="21"/>
      <c r="Z77" s="44">
        <f t="shared" si="7"/>
        <v>0</v>
      </c>
    </row>
    <row r="78" spans="1:26">
      <c r="A78" s="8"/>
      <c r="B78" s="8"/>
      <c r="C78" s="3"/>
      <c r="D78" s="3"/>
      <c r="E78" s="3"/>
      <c r="F78" s="8"/>
      <c r="G78" s="81"/>
      <c r="H78" s="81"/>
      <c r="I78" s="9"/>
      <c r="J78" s="9"/>
      <c r="K78" s="10"/>
      <c r="L78" s="11"/>
      <c r="M78" s="54"/>
      <c r="N78" s="368"/>
      <c r="O78" s="54"/>
      <c r="P78" s="11"/>
      <c r="Q78" s="4"/>
      <c r="R78" s="393"/>
      <c r="V78" s="21"/>
      <c r="W78" s="21"/>
    </row>
    <row r="79" spans="1:26">
      <c r="A79" s="8"/>
      <c r="B79" s="8"/>
      <c r="C79" s="3"/>
      <c r="D79" s="3"/>
      <c r="E79" s="3"/>
      <c r="F79" s="8"/>
      <c r="G79" s="81"/>
      <c r="H79" s="81"/>
      <c r="I79" s="9"/>
      <c r="J79" s="9"/>
      <c r="K79" s="10"/>
      <c r="L79" s="11"/>
      <c r="M79" s="54"/>
      <c r="N79" s="368"/>
      <c r="O79" s="54"/>
      <c r="P79" s="11"/>
      <c r="Q79" s="4"/>
      <c r="R79" s="393"/>
    </row>
    <row r="80" spans="1:26">
      <c r="A80" s="8"/>
      <c r="B80" s="8"/>
      <c r="C80" s="3"/>
      <c r="D80" s="3"/>
      <c r="E80" s="3"/>
      <c r="F80" s="8"/>
      <c r="G80" s="81"/>
      <c r="H80" s="81"/>
      <c r="I80" s="9"/>
      <c r="J80" s="9"/>
      <c r="K80" s="10"/>
      <c r="L80" s="11"/>
      <c r="M80" s="54"/>
      <c r="N80" s="368"/>
      <c r="O80" s="54"/>
      <c r="P80" s="11"/>
      <c r="Q80" s="4"/>
      <c r="R80" s="393"/>
    </row>
    <row r="81" spans="1:18">
      <c r="A81" s="8"/>
      <c r="B81" s="8"/>
      <c r="C81" s="3"/>
      <c r="D81" s="3"/>
      <c r="E81" s="3"/>
      <c r="F81" s="8"/>
      <c r="G81" s="81"/>
      <c r="H81" s="81"/>
      <c r="I81" s="9"/>
      <c r="J81" s="9"/>
      <c r="K81" s="10"/>
      <c r="L81" s="11"/>
      <c r="M81" s="54"/>
      <c r="N81" s="368"/>
      <c r="O81" s="54"/>
      <c r="P81" s="11"/>
      <c r="Q81" s="4"/>
      <c r="R81" s="393"/>
    </row>
    <row r="82" spans="1:18">
      <c r="A82" s="8"/>
      <c r="B82" s="8"/>
      <c r="C82" s="3"/>
      <c r="D82" s="3"/>
      <c r="E82" s="3"/>
      <c r="F82" s="8"/>
      <c r="G82" s="81"/>
      <c r="H82" s="81"/>
      <c r="I82" s="9"/>
      <c r="J82" s="9"/>
      <c r="K82" s="10"/>
      <c r="L82" s="11"/>
      <c r="M82" s="54"/>
      <c r="N82" s="368"/>
      <c r="O82" s="54"/>
      <c r="P82" s="11"/>
      <c r="Q82" s="4"/>
      <c r="R82" s="393"/>
    </row>
    <row r="83" spans="1:18">
      <c r="A83" s="8"/>
      <c r="B83" s="8"/>
      <c r="C83" s="3"/>
      <c r="D83" s="3"/>
      <c r="E83" s="3"/>
      <c r="F83" s="8"/>
      <c r="G83" s="81"/>
      <c r="H83" s="81"/>
      <c r="I83" s="9"/>
      <c r="J83" s="9"/>
      <c r="K83" s="10"/>
      <c r="L83" s="11"/>
      <c r="M83" s="54"/>
      <c r="N83" s="368"/>
      <c r="O83" s="54"/>
      <c r="P83" s="11"/>
      <c r="Q83" s="4"/>
      <c r="R83" s="393"/>
    </row>
    <row r="84" spans="1:18">
      <c r="A84" s="8"/>
      <c r="B84" s="8"/>
      <c r="C84" s="3"/>
      <c r="D84" s="3"/>
      <c r="E84" s="3"/>
      <c r="F84" s="8"/>
      <c r="G84" s="81"/>
      <c r="H84" s="81"/>
      <c r="I84" s="9"/>
      <c r="J84" s="9"/>
      <c r="K84" s="10"/>
      <c r="L84" s="11"/>
      <c r="M84" s="54"/>
      <c r="N84" s="368"/>
      <c r="O84" s="54"/>
      <c r="P84" s="11"/>
      <c r="Q84" s="4"/>
      <c r="R84" s="393"/>
    </row>
    <row r="85" spans="1:18">
      <c r="A85" s="8"/>
      <c r="B85" s="8"/>
      <c r="C85" s="3"/>
      <c r="D85" s="3"/>
      <c r="E85" s="3"/>
      <c r="F85" s="8"/>
      <c r="G85" s="81"/>
      <c r="H85" s="81"/>
      <c r="I85" s="8"/>
      <c r="J85" s="9"/>
      <c r="K85" s="10"/>
      <c r="L85" s="11"/>
      <c r="M85" s="54"/>
      <c r="N85" s="368"/>
      <c r="O85" s="54"/>
      <c r="P85" s="11"/>
      <c r="Q85" s="4"/>
      <c r="R85" s="393"/>
    </row>
    <row r="86" spans="1:18">
      <c r="A86" s="8"/>
      <c r="B86" s="8"/>
      <c r="C86" s="3"/>
      <c r="D86" s="3"/>
      <c r="E86" s="3"/>
      <c r="F86" s="12"/>
      <c r="G86" s="81"/>
      <c r="H86" s="81"/>
      <c r="I86" s="12"/>
      <c r="J86" s="9"/>
      <c r="K86" s="10"/>
      <c r="L86" s="11"/>
      <c r="M86" s="54"/>
      <c r="N86" s="368"/>
      <c r="O86" s="54"/>
      <c r="P86" s="11"/>
      <c r="Q86" s="4"/>
      <c r="R86" s="393"/>
    </row>
    <row r="87" spans="1:18">
      <c r="A87" s="8"/>
      <c r="B87" s="8"/>
      <c r="C87" s="3"/>
      <c r="D87" s="3"/>
      <c r="E87" s="3"/>
      <c r="F87" s="8"/>
      <c r="G87" s="81"/>
      <c r="H87" s="81"/>
      <c r="I87" s="9"/>
      <c r="J87" s="9"/>
      <c r="K87" s="10"/>
      <c r="L87" s="11"/>
      <c r="M87" s="54"/>
      <c r="N87" s="368"/>
      <c r="O87" s="54"/>
      <c r="P87" s="11"/>
      <c r="Q87" s="4"/>
      <c r="R87" s="393"/>
    </row>
    <row r="88" spans="1:18">
      <c r="A88" s="8"/>
      <c r="B88" s="8"/>
      <c r="C88" s="3"/>
      <c r="D88" s="3"/>
      <c r="E88" s="3"/>
      <c r="F88" s="8"/>
      <c r="G88" s="81"/>
      <c r="H88" s="81"/>
      <c r="I88" s="9"/>
      <c r="J88" s="9"/>
      <c r="K88" s="10"/>
      <c r="L88" s="11"/>
      <c r="M88" s="54"/>
      <c r="N88" s="368"/>
      <c r="O88" s="54"/>
      <c r="P88" s="11"/>
      <c r="Q88" s="4"/>
      <c r="R88" s="393"/>
    </row>
    <row r="89" spans="1:18">
      <c r="A89" s="8"/>
      <c r="B89" s="8"/>
      <c r="C89" s="3"/>
      <c r="D89" s="3"/>
      <c r="E89" s="3"/>
      <c r="F89" s="8"/>
      <c r="G89" s="81"/>
      <c r="H89" s="81"/>
      <c r="I89" s="9"/>
      <c r="J89" s="9"/>
      <c r="K89" s="10"/>
      <c r="L89" s="11"/>
      <c r="M89" s="54"/>
      <c r="N89" s="368"/>
      <c r="O89" s="54"/>
      <c r="P89" s="11"/>
      <c r="Q89" s="4"/>
      <c r="R89" s="393"/>
    </row>
    <row r="90" spans="1:18">
      <c r="A90" s="8"/>
      <c r="B90" s="8"/>
      <c r="C90" s="3"/>
      <c r="D90" s="3"/>
      <c r="E90" s="3"/>
      <c r="F90" s="8"/>
      <c r="G90" s="81"/>
      <c r="H90" s="81"/>
      <c r="I90" s="9"/>
      <c r="J90" s="9"/>
      <c r="K90" s="10"/>
      <c r="L90" s="11"/>
      <c r="M90" s="54"/>
      <c r="N90" s="368"/>
      <c r="O90" s="54"/>
      <c r="P90" s="11"/>
      <c r="Q90" s="4"/>
      <c r="R90" s="393"/>
    </row>
    <row r="91" spans="1:18">
      <c r="A91" s="8"/>
      <c r="B91" s="8"/>
      <c r="C91" s="3"/>
      <c r="D91" s="3"/>
      <c r="E91" s="3"/>
      <c r="F91" s="8"/>
      <c r="G91" s="81"/>
      <c r="H91" s="81"/>
      <c r="I91" s="9"/>
      <c r="J91" s="9"/>
      <c r="K91" s="10"/>
      <c r="L91" s="11"/>
      <c r="M91" s="54"/>
      <c r="N91" s="368"/>
      <c r="O91" s="54"/>
      <c r="P91" s="11"/>
      <c r="Q91" s="4"/>
      <c r="R91" s="393"/>
    </row>
    <row r="92" spans="1:18">
      <c r="A92" s="8"/>
      <c r="B92" s="8"/>
      <c r="C92" s="3"/>
      <c r="D92" s="3"/>
      <c r="E92" s="3"/>
      <c r="F92" s="8"/>
      <c r="G92" s="81"/>
      <c r="H92" s="81"/>
      <c r="I92" s="9"/>
      <c r="J92" s="9"/>
      <c r="K92" s="10"/>
      <c r="L92" s="11"/>
      <c r="M92" s="54"/>
      <c r="N92" s="368"/>
      <c r="O92" s="54"/>
      <c r="P92" s="11"/>
      <c r="Q92" s="4"/>
      <c r="R92" s="393"/>
    </row>
    <row r="93" spans="1:18">
      <c r="A93" s="8"/>
      <c r="B93" s="8"/>
      <c r="C93" s="3"/>
      <c r="D93" s="3"/>
      <c r="E93" s="3"/>
      <c r="F93" s="8"/>
      <c r="G93" s="81"/>
      <c r="H93" s="81"/>
      <c r="I93" s="9"/>
      <c r="J93" s="9"/>
      <c r="K93" s="10"/>
      <c r="L93" s="11"/>
      <c r="M93" s="54"/>
      <c r="N93" s="368"/>
      <c r="O93" s="54"/>
      <c r="P93" s="11"/>
      <c r="Q93" s="4"/>
      <c r="R93" s="393"/>
    </row>
    <row r="94" spans="1:18">
      <c r="A94" s="8"/>
      <c r="B94" s="8"/>
      <c r="C94" s="3"/>
      <c r="D94" s="3"/>
      <c r="E94" s="3"/>
      <c r="F94" s="8"/>
      <c r="G94" s="81"/>
      <c r="H94" s="81"/>
      <c r="I94" s="9"/>
      <c r="J94" s="9"/>
      <c r="K94" s="10"/>
      <c r="L94" s="11"/>
      <c r="M94" s="54"/>
      <c r="N94" s="368"/>
      <c r="O94" s="54"/>
      <c r="P94" s="11"/>
      <c r="Q94" s="4"/>
      <c r="R94" s="393"/>
    </row>
    <row r="95" spans="1:18">
      <c r="A95" s="8"/>
      <c r="B95" s="8"/>
      <c r="C95" s="3"/>
      <c r="D95" s="3"/>
      <c r="E95" s="3"/>
      <c r="F95" s="8"/>
      <c r="G95" s="81"/>
      <c r="H95" s="81"/>
      <c r="I95" s="9"/>
      <c r="J95" s="9"/>
      <c r="K95" s="10"/>
      <c r="L95" s="11"/>
      <c r="M95" s="54"/>
      <c r="N95" s="368"/>
      <c r="O95" s="54"/>
      <c r="P95" s="11"/>
      <c r="Q95" s="4"/>
      <c r="R95" s="393"/>
    </row>
  </sheetData>
  <mergeCells count="36">
    <mergeCell ref="A1:R1"/>
    <mergeCell ref="D54:F54"/>
    <mergeCell ref="H3:H4"/>
    <mergeCell ref="K5:R5"/>
    <mergeCell ref="B12:F12"/>
    <mergeCell ref="C4:D4"/>
    <mergeCell ref="B9:F9"/>
    <mergeCell ref="K3:R3"/>
    <mergeCell ref="N4:O4"/>
    <mergeCell ref="P4:Q4"/>
    <mergeCell ref="A3:F3"/>
    <mergeCell ref="A4:B4"/>
    <mergeCell ref="G3:G4"/>
    <mergeCell ref="I3:J3"/>
    <mergeCell ref="K76:R76"/>
    <mergeCell ref="D6:F6"/>
    <mergeCell ref="B5:F5"/>
    <mergeCell ref="B43:F43"/>
    <mergeCell ref="B57:F57"/>
    <mergeCell ref="D58:F58"/>
    <mergeCell ref="D67:F67"/>
    <mergeCell ref="B53:F53"/>
    <mergeCell ref="D10:F10"/>
    <mergeCell ref="A67:B74"/>
    <mergeCell ref="C68:D75"/>
    <mergeCell ref="C65:D65"/>
    <mergeCell ref="A65:B65"/>
    <mergeCell ref="B66:F66"/>
    <mergeCell ref="D13:F13"/>
    <mergeCell ref="D44:F44"/>
    <mergeCell ref="A76:F76"/>
    <mergeCell ref="A58:B64"/>
    <mergeCell ref="C59:D64"/>
    <mergeCell ref="E4:F4"/>
    <mergeCell ref="C7:D8"/>
    <mergeCell ref="A6:B8"/>
  </mergeCells>
  <phoneticPr fontId="2" type="noConversion"/>
  <printOptions horizontalCentered="1"/>
  <pageMargins left="0.35433070866141736" right="0.31496062992125984" top="0.94488188976377963" bottom="0.33" header="0.51181102362204722" footer="0.15748031496062992"/>
  <pageSetup paperSize="9" orientation="portrait" r:id="rId1"/>
  <headerFooter scaleWithDoc="0" alignWithMargins="0"/>
  <rowBreaks count="1" manualBreakCount="1">
    <brk id="5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</sheetPr>
  <dimension ref="A1:AD202"/>
  <sheetViews>
    <sheetView tabSelected="1" zoomScale="145" zoomScaleNormal="145" zoomScaleSheetLayoutView="115" workbookViewId="0">
      <pane xSplit="5" ySplit="4" topLeftCell="F167" activePane="bottomRight" state="frozen"/>
      <selection activeCell="O8" sqref="O8"/>
      <selection pane="topRight" activeCell="O8" sqref="O8"/>
      <selection pane="bottomLeft" activeCell="O8" sqref="O8"/>
      <selection pane="bottomRight" activeCell="J180" sqref="J180"/>
    </sheetView>
  </sheetViews>
  <sheetFormatPr defaultRowHeight="13.5"/>
  <cols>
    <col min="1" max="1" width="3.33203125" customWidth="1"/>
    <col min="2" max="2" width="3.33203125" hidden="1" customWidth="1"/>
    <col min="3" max="3" width="3.33203125" customWidth="1"/>
    <col min="4" max="4" width="3.33203125" hidden="1" customWidth="1"/>
    <col min="5" max="5" width="3.33203125" style="16" customWidth="1"/>
    <col min="6" max="6" width="11.5546875" customWidth="1"/>
    <col min="7" max="8" width="10.6640625" style="400" customWidth="1"/>
    <col min="9" max="9" width="9" style="85" customWidth="1"/>
    <col min="10" max="10" width="5.44140625" style="365" customWidth="1"/>
    <col min="11" max="11" width="11" style="85" customWidth="1"/>
    <col min="12" max="12" width="5.6640625" style="366" hidden="1" customWidth="1"/>
    <col min="13" max="13" width="1.5546875" style="366" hidden="1" customWidth="1"/>
    <col min="14" max="14" width="2.77734375" style="366" hidden="1" customWidth="1"/>
    <col min="15" max="15" width="1.5546875" style="366" hidden="1" customWidth="1"/>
    <col min="16" max="16" width="2.77734375" style="366" hidden="1" customWidth="1"/>
    <col min="17" max="17" width="1.5546875" style="367" hidden="1" customWidth="1"/>
    <col min="18" max="18" width="8.21875" style="440" customWidth="1"/>
    <col min="19" max="19" width="13.77734375" hidden="1" customWidth="1"/>
    <col min="20" max="21" width="9" hidden="1" customWidth="1"/>
    <col min="22" max="22" width="22" bestFit="1" customWidth="1"/>
    <col min="23" max="23" width="12.77734375" bestFit="1" customWidth="1"/>
    <col min="24" max="24" width="11.6640625" bestFit="1" customWidth="1"/>
    <col min="25" max="25" width="12.6640625" bestFit="1" customWidth="1"/>
    <col min="26" max="26" width="13.77734375" bestFit="1" customWidth="1"/>
    <col min="27" max="27" width="14.77734375" style="57" bestFit="1" customWidth="1"/>
    <col min="29" max="30" width="11.5546875" bestFit="1" customWidth="1"/>
  </cols>
  <sheetData>
    <row r="1" spans="1:30" ht="33" customHeight="1">
      <c r="A1" s="487" t="str">
        <f>Sheet2!C2</f>
        <v>2016년도 세입·세출 결산서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</row>
    <row r="2" spans="1:30" ht="21.95" customHeight="1">
      <c r="A2" s="73" t="s">
        <v>278</v>
      </c>
      <c r="B2" s="73"/>
      <c r="C2" s="74"/>
      <c r="D2" s="74"/>
      <c r="E2" s="74"/>
      <c r="F2" s="74"/>
      <c r="G2" s="398"/>
      <c r="H2" s="398"/>
      <c r="I2" s="74"/>
      <c r="J2" s="75"/>
      <c r="K2" s="74"/>
      <c r="L2" s="97"/>
      <c r="M2" s="97"/>
      <c r="N2" s="97"/>
      <c r="O2" s="97"/>
      <c r="P2" s="97"/>
      <c r="Q2" s="98"/>
      <c r="R2" s="437" t="s">
        <v>331</v>
      </c>
      <c r="S2" s="49"/>
      <c r="V2" s="13"/>
      <c r="W2" s="54">
        <f>세입!H76-세출!H185</f>
        <v>0</v>
      </c>
      <c r="X2" s="13"/>
      <c r="Y2" s="13"/>
      <c r="Z2" s="13"/>
    </row>
    <row r="3" spans="1:30" ht="17.100000000000001" customHeight="1" thickBot="1">
      <c r="A3" s="497" t="s">
        <v>263</v>
      </c>
      <c r="B3" s="498"/>
      <c r="C3" s="498"/>
      <c r="D3" s="498"/>
      <c r="E3" s="498"/>
      <c r="F3" s="499"/>
      <c r="G3" s="488" t="str">
        <f>Sheet2!B4</f>
        <v>예산액
(A)</v>
      </c>
      <c r="H3" s="488" t="str">
        <f>Sheet2!C4</f>
        <v>결산액
(B)</v>
      </c>
      <c r="I3" s="501" t="s">
        <v>262</v>
      </c>
      <c r="J3" s="502"/>
      <c r="K3" s="493" t="s">
        <v>311</v>
      </c>
      <c r="L3" s="494"/>
      <c r="M3" s="494"/>
      <c r="N3" s="494"/>
      <c r="O3" s="494"/>
      <c r="P3" s="494"/>
      <c r="Q3" s="494"/>
      <c r="R3" s="495"/>
      <c r="V3" s="54"/>
      <c r="W3" s="54"/>
      <c r="X3" s="54"/>
      <c r="Y3" s="54"/>
      <c r="Z3" s="54"/>
    </row>
    <row r="4" spans="1:30" ht="17.100000000000001" customHeight="1" thickBot="1">
      <c r="A4" s="448" t="s">
        <v>261</v>
      </c>
      <c r="B4" s="450"/>
      <c r="C4" s="448" t="s">
        <v>260</v>
      </c>
      <c r="D4" s="450"/>
      <c r="E4" s="448" t="s">
        <v>259</v>
      </c>
      <c r="F4" s="450"/>
      <c r="G4" s="489"/>
      <c r="H4" s="489"/>
      <c r="I4" s="360" t="s">
        <v>258</v>
      </c>
      <c r="J4" s="360" t="s">
        <v>257</v>
      </c>
      <c r="K4" s="361" t="s">
        <v>264</v>
      </c>
      <c r="L4" s="359" t="s">
        <v>312</v>
      </c>
      <c r="M4" s="339"/>
      <c r="N4" s="496" t="s">
        <v>265</v>
      </c>
      <c r="O4" s="496"/>
      <c r="P4" s="496" t="s">
        <v>266</v>
      </c>
      <c r="Q4" s="496"/>
      <c r="R4" s="438" t="s">
        <v>267</v>
      </c>
      <c r="T4" s="1"/>
      <c r="U4" s="1"/>
      <c r="V4" t="s">
        <v>275</v>
      </c>
      <c r="W4" s="55" t="s">
        <v>272</v>
      </c>
      <c r="X4" t="s">
        <v>273</v>
      </c>
      <c r="Y4" t="s">
        <v>274</v>
      </c>
    </row>
    <row r="5" spans="1:30" s="16" customFormat="1" ht="17.100000000000001" customHeight="1">
      <c r="A5" s="151" t="s">
        <v>256</v>
      </c>
      <c r="B5" s="503" t="s">
        <v>255</v>
      </c>
      <c r="C5" s="504"/>
      <c r="D5" s="504"/>
      <c r="E5" s="504"/>
      <c r="F5" s="505"/>
      <c r="G5" s="381">
        <f>SUM(G6,G31,G40)</f>
        <v>1711998310</v>
      </c>
      <c r="H5" s="381">
        <f>SUM(H6,H31,H40)</f>
        <v>1627545693</v>
      </c>
      <c r="I5" s="425">
        <f>H5-G5</f>
        <v>-84452617</v>
      </c>
      <c r="J5" s="149">
        <f>I5/G5*100</f>
        <v>-4.9329848345469456</v>
      </c>
      <c r="K5" s="160"/>
      <c r="L5" s="240"/>
      <c r="M5" s="241"/>
      <c r="N5" s="241"/>
      <c r="O5" s="241"/>
      <c r="P5" s="241"/>
      <c r="Q5" s="242"/>
      <c r="R5" s="143"/>
      <c r="V5" s="62"/>
      <c r="W5" s="63"/>
      <c r="X5" s="63"/>
      <c r="Y5" s="63"/>
      <c r="Z5" s="62"/>
      <c r="AA5" s="64"/>
    </row>
    <row r="6" spans="1:30" s="16" customFormat="1" ht="17.100000000000001" customHeight="1">
      <c r="A6" s="136"/>
      <c r="B6" s="137"/>
      <c r="C6" s="153">
        <v>11</v>
      </c>
      <c r="D6" s="503" t="s">
        <v>254</v>
      </c>
      <c r="E6" s="504"/>
      <c r="F6" s="505"/>
      <c r="G6" s="376">
        <f>SUM(G7,G8,G16,G17,G19,G25)</f>
        <v>1606061060</v>
      </c>
      <c r="H6" s="376">
        <f>SUM(H7,H8,H16,H17,H19,H25)</f>
        <v>1533169866</v>
      </c>
      <c r="I6" s="425">
        <f>H6-G6</f>
        <v>-72891194</v>
      </c>
      <c r="J6" s="152">
        <f>I6/G6*100</f>
        <v>-4.5385070228899016</v>
      </c>
      <c r="K6" s="136"/>
      <c r="L6" s="239"/>
      <c r="M6" s="243"/>
      <c r="N6" s="243"/>
      <c r="O6" s="243"/>
      <c r="P6" s="243"/>
      <c r="Q6" s="244"/>
      <c r="R6" s="137"/>
      <c r="V6" s="63"/>
      <c r="W6" s="63"/>
      <c r="X6" s="63"/>
      <c r="Y6" s="63"/>
      <c r="Z6" s="63"/>
      <c r="AA6" s="64"/>
    </row>
    <row r="7" spans="1:30" s="16" customFormat="1" ht="17.100000000000001" customHeight="1">
      <c r="A7" s="138"/>
      <c r="B7" s="139"/>
      <c r="C7" s="136"/>
      <c r="D7" s="137"/>
      <c r="E7" s="222" t="s">
        <v>253</v>
      </c>
      <c r="F7" s="154" t="s">
        <v>252</v>
      </c>
      <c r="G7" s="376">
        <v>1024757040</v>
      </c>
      <c r="H7" s="376">
        <f>R7</f>
        <v>968984430</v>
      </c>
      <c r="I7" s="425">
        <f>H7-G7</f>
        <v>-55772610</v>
      </c>
      <c r="J7" s="152">
        <f>I7/G7*100</f>
        <v>-5.442520307057368</v>
      </c>
      <c r="K7" s="131" t="s">
        <v>22</v>
      </c>
      <c r="L7" s="330">
        <v>78945000</v>
      </c>
      <c r="M7" s="102" t="s">
        <v>160</v>
      </c>
      <c r="N7" s="243">
        <v>1</v>
      </c>
      <c r="O7" s="102" t="s">
        <v>160</v>
      </c>
      <c r="P7" s="298">
        <v>12</v>
      </c>
      <c r="Q7" s="102" t="s">
        <v>2</v>
      </c>
      <c r="R7" s="137">
        <v>968984430</v>
      </c>
      <c r="S7" s="46"/>
      <c r="T7" s="46"/>
      <c r="U7" s="46"/>
      <c r="V7" s="276"/>
      <c r="W7" s="65">
        <v>1</v>
      </c>
      <c r="X7" s="65">
        <v>12</v>
      </c>
      <c r="Y7" s="66"/>
      <c r="Z7" s="67"/>
      <c r="AA7" s="68"/>
    </row>
    <row r="8" spans="1:30" s="16" customFormat="1" ht="17.100000000000001" customHeight="1">
      <c r="A8" s="138"/>
      <c r="B8" s="139"/>
      <c r="C8" s="138"/>
      <c r="D8" s="139"/>
      <c r="E8" s="222" t="s">
        <v>251</v>
      </c>
      <c r="F8" s="155" t="s">
        <v>250</v>
      </c>
      <c r="G8" s="377">
        <v>339829020</v>
      </c>
      <c r="H8" s="377">
        <f>SUM(R8:R15)</f>
        <v>336396110</v>
      </c>
      <c r="I8" s="423">
        <f>H8-G8</f>
        <v>-3432910</v>
      </c>
      <c r="J8" s="156">
        <f>I8/G8*100</f>
        <v>-1.0101874171899738</v>
      </c>
      <c r="K8" s="113" t="s">
        <v>249</v>
      </c>
      <c r="L8" s="330">
        <v>46407600</v>
      </c>
      <c r="M8" s="273" t="s">
        <v>160</v>
      </c>
      <c r="N8" s="243">
        <v>1</v>
      </c>
      <c r="O8" s="273" t="s">
        <v>160</v>
      </c>
      <c r="P8" s="243">
        <v>2</v>
      </c>
      <c r="Q8" s="350" t="s">
        <v>2</v>
      </c>
      <c r="R8" s="137">
        <v>98288400</v>
      </c>
      <c r="S8" s="46"/>
      <c r="T8" s="46"/>
      <c r="U8" s="46"/>
      <c r="V8" s="277"/>
      <c r="W8" s="65">
        <v>1</v>
      </c>
      <c r="X8" s="65">
        <v>2</v>
      </c>
      <c r="Y8" s="66"/>
      <c r="Z8" s="67"/>
      <c r="AA8" s="68"/>
    </row>
    <row r="9" spans="1:30" s="16" customFormat="1" ht="17.100000000000001" hidden="1" customHeight="1">
      <c r="A9" s="138"/>
      <c r="B9" s="139"/>
      <c r="C9" s="138"/>
      <c r="D9" s="139"/>
      <c r="E9" s="117"/>
      <c r="F9" s="117"/>
      <c r="G9" s="380"/>
      <c r="H9" s="380"/>
      <c r="I9" s="418"/>
      <c r="J9" s="186"/>
      <c r="K9" s="114" t="s">
        <v>23</v>
      </c>
      <c r="L9" s="331">
        <v>0</v>
      </c>
      <c r="M9" s="358" t="s">
        <v>160</v>
      </c>
      <c r="N9" s="245">
        <v>1</v>
      </c>
      <c r="O9" s="358" t="s">
        <v>160</v>
      </c>
      <c r="P9" s="295">
        <v>12</v>
      </c>
      <c r="Q9" s="351" t="s">
        <v>2</v>
      </c>
      <c r="R9" s="139">
        <f t="shared" ref="R9:R33" si="0">L9*N9*P9</f>
        <v>0</v>
      </c>
      <c r="S9" s="46"/>
      <c r="T9" s="46"/>
      <c r="U9" s="46"/>
      <c r="V9" s="277"/>
      <c r="W9" s="65">
        <v>1</v>
      </c>
      <c r="X9" s="65">
        <v>12</v>
      </c>
      <c r="Y9" s="66"/>
      <c r="Z9" s="67"/>
      <c r="AA9" s="68"/>
    </row>
    <row r="10" spans="1:30" s="16" customFormat="1" ht="17.100000000000001" customHeight="1">
      <c r="A10" s="138"/>
      <c r="B10" s="139"/>
      <c r="C10" s="138"/>
      <c r="D10" s="139"/>
      <c r="E10" s="117"/>
      <c r="F10" s="117"/>
      <c r="G10" s="380"/>
      <c r="H10" s="380"/>
      <c r="I10" s="418"/>
      <c r="J10" s="186"/>
      <c r="K10" s="114" t="s">
        <v>24</v>
      </c>
      <c r="L10" s="331">
        <v>1320000</v>
      </c>
      <c r="M10" s="358" t="s">
        <v>160</v>
      </c>
      <c r="N10" s="245">
        <v>1</v>
      </c>
      <c r="O10" s="358" t="s">
        <v>160</v>
      </c>
      <c r="P10" s="295">
        <v>12</v>
      </c>
      <c r="Q10" s="351" t="s">
        <v>2</v>
      </c>
      <c r="R10" s="139">
        <v>16189330</v>
      </c>
      <c r="S10" s="46"/>
      <c r="T10" s="46"/>
      <c r="U10" s="46"/>
      <c r="V10" s="277"/>
      <c r="W10" s="65">
        <v>1</v>
      </c>
      <c r="X10" s="65">
        <v>12</v>
      </c>
      <c r="Y10" s="66"/>
      <c r="Z10" s="67"/>
      <c r="AA10" s="68"/>
    </row>
    <row r="11" spans="1:30" s="16" customFormat="1" ht="17.100000000000001" hidden="1" customHeight="1">
      <c r="A11" s="138"/>
      <c r="B11" s="139"/>
      <c r="C11" s="138"/>
      <c r="D11" s="139"/>
      <c r="E11" s="117"/>
      <c r="F11" s="117"/>
      <c r="G11" s="380"/>
      <c r="H11" s="380"/>
      <c r="I11" s="426"/>
      <c r="J11" s="186"/>
      <c r="K11" s="114" t="s">
        <v>25</v>
      </c>
      <c r="L11" s="331">
        <v>0</v>
      </c>
      <c r="M11" s="358" t="s">
        <v>160</v>
      </c>
      <c r="N11" s="245">
        <v>1</v>
      </c>
      <c r="O11" s="358" t="s">
        <v>160</v>
      </c>
      <c r="P11" s="295">
        <v>12</v>
      </c>
      <c r="Q11" s="351" t="s">
        <v>2</v>
      </c>
      <c r="R11" s="139">
        <f t="shared" si="0"/>
        <v>0</v>
      </c>
      <c r="S11" s="46"/>
      <c r="T11" s="46"/>
      <c r="U11" s="46"/>
      <c r="V11" s="277"/>
      <c r="W11" s="65">
        <v>1</v>
      </c>
      <c r="X11" s="65">
        <v>12</v>
      </c>
      <c r="Y11" s="66"/>
      <c r="Z11" s="67"/>
      <c r="AA11" s="68"/>
    </row>
    <row r="12" spans="1:30" s="16" customFormat="1" ht="17.100000000000001" customHeight="1">
      <c r="A12" s="138"/>
      <c r="B12" s="139"/>
      <c r="C12" s="138"/>
      <c r="D12" s="139"/>
      <c r="E12" s="117"/>
      <c r="F12" s="117"/>
      <c r="G12" s="380"/>
      <c r="H12" s="380"/>
      <c r="I12" s="426"/>
      <c r="J12" s="186"/>
      <c r="K12" s="114" t="s">
        <v>26</v>
      </c>
      <c r="L12" s="331">
        <v>20236000</v>
      </c>
      <c r="M12" s="358" t="s">
        <v>160</v>
      </c>
      <c r="N12" s="245">
        <v>1</v>
      </c>
      <c r="O12" s="358" t="s">
        <v>160</v>
      </c>
      <c r="P12" s="295">
        <v>12</v>
      </c>
      <c r="Q12" s="351" t="s">
        <v>2</v>
      </c>
      <c r="R12" s="139">
        <v>221918380</v>
      </c>
      <c r="S12" s="46"/>
      <c r="T12" s="46"/>
      <c r="U12" s="46"/>
      <c r="V12" s="277"/>
      <c r="W12" s="65">
        <v>1</v>
      </c>
      <c r="X12" s="65">
        <v>12</v>
      </c>
      <c r="Y12" s="66"/>
      <c r="Z12" s="67"/>
      <c r="AA12" s="68"/>
    </row>
    <row r="13" spans="1:30" s="16" customFormat="1" ht="17.100000000000001" customHeight="1">
      <c r="A13" s="138"/>
      <c r="B13" s="139"/>
      <c r="C13" s="138"/>
      <c r="D13" s="139"/>
      <c r="E13" s="117"/>
      <c r="F13" s="117"/>
      <c r="G13" s="380"/>
      <c r="H13" s="380"/>
      <c r="I13" s="426"/>
      <c r="J13" s="186"/>
      <c r="K13" s="118" t="s">
        <v>368</v>
      </c>
      <c r="L13" s="331">
        <v>500000</v>
      </c>
      <c r="M13" s="358" t="s">
        <v>160</v>
      </c>
      <c r="N13" s="245">
        <v>1</v>
      </c>
      <c r="O13" s="358" t="s">
        <v>160</v>
      </c>
      <c r="P13" s="295">
        <v>12</v>
      </c>
      <c r="Q13" s="351" t="s">
        <v>2</v>
      </c>
      <c r="R13" s="139">
        <v>0</v>
      </c>
      <c r="S13" s="46"/>
      <c r="T13" s="46"/>
      <c r="U13" s="46"/>
      <c r="V13" s="277"/>
      <c r="W13" s="65">
        <v>1</v>
      </c>
      <c r="X13" s="65">
        <v>36</v>
      </c>
      <c r="Y13" s="66"/>
      <c r="Z13" s="67"/>
      <c r="AA13" s="68"/>
      <c r="AB13" s="53"/>
      <c r="AC13" s="52"/>
    </row>
    <row r="14" spans="1:30" s="16" customFormat="1" ht="16.5" hidden="1">
      <c r="A14" s="138"/>
      <c r="B14" s="139"/>
      <c r="C14" s="138"/>
      <c r="D14" s="139"/>
      <c r="E14" s="117"/>
      <c r="F14" s="117"/>
      <c r="G14" s="380"/>
      <c r="H14" s="380"/>
      <c r="I14" s="426"/>
      <c r="J14" s="186"/>
      <c r="K14" s="118"/>
      <c r="L14" s="331"/>
      <c r="M14" s="358" t="s">
        <v>160</v>
      </c>
      <c r="N14" s="245">
        <v>1</v>
      </c>
      <c r="O14" s="358" t="s">
        <v>160</v>
      </c>
      <c r="P14" s="295">
        <v>12</v>
      </c>
      <c r="Q14" s="351" t="s">
        <v>2</v>
      </c>
      <c r="R14" s="139">
        <f t="shared" si="0"/>
        <v>0</v>
      </c>
      <c r="S14" s="46"/>
      <c r="T14" s="46"/>
      <c r="U14" s="46"/>
      <c r="V14" s="277"/>
      <c r="W14" s="65">
        <v>1</v>
      </c>
      <c r="X14" s="65">
        <v>12</v>
      </c>
      <c r="Y14" s="66"/>
      <c r="Z14" s="67"/>
      <c r="AA14" s="68"/>
      <c r="AB14" s="53"/>
      <c r="AC14" s="52"/>
      <c r="AD14" s="52"/>
    </row>
    <row r="15" spans="1:30" s="16" customFormat="1" ht="16.5" hidden="1">
      <c r="A15" s="138"/>
      <c r="B15" s="139"/>
      <c r="C15" s="138"/>
      <c r="D15" s="139"/>
      <c r="E15" s="157"/>
      <c r="F15" s="128"/>
      <c r="G15" s="381"/>
      <c r="H15" s="381"/>
      <c r="I15" s="427"/>
      <c r="J15" s="152"/>
      <c r="K15" s="129" t="s">
        <v>330</v>
      </c>
      <c r="L15" s="332">
        <v>21000</v>
      </c>
      <c r="M15" s="71" t="s">
        <v>160</v>
      </c>
      <c r="N15" s="241">
        <v>1</v>
      </c>
      <c r="O15" s="71" t="s">
        <v>160</v>
      </c>
      <c r="P15" s="296">
        <v>12</v>
      </c>
      <c r="Q15" s="352" t="s">
        <v>2</v>
      </c>
      <c r="R15" s="143"/>
      <c r="S15" s="46"/>
      <c r="T15" s="46"/>
      <c r="U15" s="46"/>
      <c r="V15" s="277"/>
      <c r="W15" s="65">
        <v>1</v>
      </c>
      <c r="X15" s="65">
        <v>12</v>
      </c>
      <c r="Y15" s="66"/>
      <c r="Z15" s="67"/>
      <c r="AA15" s="68"/>
      <c r="AB15" s="53"/>
      <c r="AC15" s="52"/>
      <c r="AD15" s="52"/>
    </row>
    <row r="16" spans="1:30" s="16" customFormat="1" ht="17.100000000000001" customHeight="1">
      <c r="A16" s="138"/>
      <c r="B16" s="139"/>
      <c r="C16" s="138"/>
      <c r="D16" s="139"/>
      <c r="E16" s="222" t="s">
        <v>248</v>
      </c>
      <c r="F16" s="112" t="s">
        <v>247</v>
      </c>
      <c r="G16" s="377">
        <v>600000</v>
      </c>
      <c r="H16" s="377">
        <f>R16</f>
        <v>0</v>
      </c>
      <c r="I16" s="416">
        <f>H16-G16</f>
        <v>-600000</v>
      </c>
      <c r="J16" s="148">
        <f>I16/G16*100</f>
        <v>-100</v>
      </c>
      <c r="K16" s="353" t="s">
        <v>45</v>
      </c>
      <c r="L16" s="333">
        <v>50000</v>
      </c>
      <c r="M16" s="269" t="s">
        <v>160</v>
      </c>
      <c r="N16" s="246">
        <v>1</v>
      </c>
      <c r="O16" s="269" t="s">
        <v>160</v>
      </c>
      <c r="P16" s="299">
        <v>12</v>
      </c>
      <c r="Q16" s="102" t="s">
        <v>2</v>
      </c>
      <c r="R16" s="137">
        <v>0</v>
      </c>
      <c r="S16" s="46"/>
      <c r="T16" s="46"/>
      <c r="U16" s="46"/>
      <c r="V16" s="277"/>
      <c r="W16" s="65">
        <v>1</v>
      </c>
      <c r="X16" s="65">
        <v>6</v>
      </c>
      <c r="Y16" s="66"/>
      <c r="Z16" s="67"/>
      <c r="AA16" s="68"/>
      <c r="AB16" s="53"/>
      <c r="AD16" s="53"/>
    </row>
    <row r="17" spans="1:30" s="16" customFormat="1" ht="17.100000000000001" customHeight="1">
      <c r="A17" s="138"/>
      <c r="B17" s="139"/>
      <c r="C17" s="138"/>
      <c r="D17" s="139"/>
      <c r="E17" s="222" t="s">
        <v>318</v>
      </c>
      <c r="F17" s="126" t="s">
        <v>246</v>
      </c>
      <c r="G17" s="377">
        <v>110062560</v>
      </c>
      <c r="H17" s="377">
        <f>SUM(R17:R18)</f>
        <v>108337360</v>
      </c>
      <c r="I17" s="416">
        <f>H17-G17</f>
        <v>-1725200</v>
      </c>
      <c r="J17" s="156">
        <f>I17/G17*100</f>
        <v>-1.5674721721900708</v>
      </c>
      <c r="K17" s="127" t="s">
        <v>46</v>
      </c>
      <c r="L17" s="330">
        <v>9056000</v>
      </c>
      <c r="M17" s="273" t="s">
        <v>160</v>
      </c>
      <c r="N17" s="243">
        <v>1</v>
      </c>
      <c r="O17" s="273" t="s">
        <v>160</v>
      </c>
      <c r="P17" s="298">
        <v>12</v>
      </c>
      <c r="Q17" s="350" t="s">
        <v>2</v>
      </c>
      <c r="R17" s="137">
        <v>108337360</v>
      </c>
      <c r="S17" s="46"/>
      <c r="T17" s="46"/>
      <c r="U17" s="46"/>
      <c r="V17" s="277"/>
      <c r="W17" s="65">
        <v>1</v>
      </c>
      <c r="X17" s="65">
        <v>12</v>
      </c>
      <c r="Y17" s="66"/>
      <c r="Z17" s="67"/>
      <c r="AA17" s="68"/>
    </row>
    <row r="18" spans="1:30" s="16" customFormat="1" ht="17.100000000000001" hidden="1" customHeight="1">
      <c r="A18" s="138"/>
      <c r="B18" s="139"/>
      <c r="C18" s="138"/>
      <c r="D18" s="139"/>
      <c r="E18" s="100"/>
      <c r="F18" s="134"/>
      <c r="G18" s="381"/>
      <c r="H18" s="381"/>
      <c r="I18" s="427"/>
      <c r="J18" s="152"/>
      <c r="K18" s="129"/>
      <c r="L18" s="332"/>
      <c r="M18" s="71" t="s">
        <v>160</v>
      </c>
      <c r="N18" s="241">
        <v>1</v>
      </c>
      <c r="O18" s="71" t="s">
        <v>160</v>
      </c>
      <c r="P18" s="296">
        <v>12</v>
      </c>
      <c r="Q18" s="352" t="s">
        <v>2</v>
      </c>
      <c r="R18" s="137">
        <f t="shared" si="0"/>
        <v>0</v>
      </c>
      <c r="S18" s="46"/>
      <c r="T18" s="46"/>
      <c r="U18" s="46"/>
      <c r="V18" s="277"/>
      <c r="W18" s="65">
        <v>1</v>
      </c>
      <c r="X18" s="65">
        <v>12</v>
      </c>
      <c r="Y18" s="66"/>
      <c r="Z18" s="67"/>
      <c r="AA18" s="68"/>
    </row>
    <row r="19" spans="1:30" s="16" customFormat="1" ht="17.100000000000001" customHeight="1">
      <c r="A19" s="138"/>
      <c r="B19" s="139"/>
      <c r="C19" s="138"/>
      <c r="D19" s="139"/>
      <c r="E19" s="222" t="s">
        <v>319</v>
      </c>
      <c r="F19" s="158" t="s">
        <v>245</v>
      </c>
      <c r="G19" s="382">
        <v>126171240</v>
      </c>
      <c r="H19" s="382">
        <f>SUM(R19:R24)</f>
        <v>116081140</v>
      </c>
      <c r="I19" s="423">
        <f>H19-G19</f>
        <v>-10090100</v>
      </c>
      <c r="J19" s="156">
        <f>I19/G19*100</f>
        <v>-7.9971473689249635</v>
      </c>
      <c r="K19" s="127" t="s">
        <v>27</v>
      </c>
      <c r="L19" s="330">
        <v>3246000</v>
      </c>
      <c r="M19" s="273" t="s">
        <v>160</v>
      </c>
      <c r="N19" s="243">
        <v>1</v>
      </c>
      <c r="O19" s="273" t="s">
        <v>160</v>
      </c>
      <c r="P19" s="298">
        <v>12</v>
      </c>
      <c r="Q19" s="350" t="s">
        <v>2</v>
      </c>
      <c r="R19" s="137">
        <v>41833080</v>
      </c>
      <c r="S19" s="46"/>
      <c r="T19" s="46"/>
      <c r="U19" s="46"/>
      <c r="V19" s="277"/>
      <c r="W19" s="65">
        <v>1</v>
      </c>
      <c r="X19" s="65">
        <v>12</v>
      </c>
      <c r="Y19" s="66"/>
      <c r="Z19" s="67"/>
      <c r="AA19" s="68"/>
    </row>
    <row r="20" spans="1:30" s="16" customFormat="1" ht="17.100000000000001" customHeight="1">
      <c r="A20" s="138"/>
      <c r="B20" s="139"/>
      <c r="C20" s="138"/>
      <c r="D20" s="139"/>
      <c r="E20" s="86"/>
      <c r="F20" s="104"/>
      <c r="G20" s="375"/>
      <c r="H20" s="375"/>
      <c r="I20" s="428"/>
      <c r="J20" s="186"/>
      <c r="K20" s="118" t="s">
        <v>28</v>
      </c>
      <c r="L20" s="331">
        <v>217000</v>
      </c>
      <c r="M20" s="358" t="s">
        <v>160</v>
      </c>
      <c r="N20" s="245">
        <v>1</v>
      </c>
      <c r="O20" s="358" t="s">
        <v>160</v>
      </c>
      <c r="P20" s="295">
        <v>12</v>
      </c>
      <c r="Q20" s="351" t="s">
        <v>2</v>
      </c>
      <c r="R20" s="139">
        <v>2740300</v>
      </c>
      <c r="S20" s="46"/>
      <c r="T20" s="46"/>
      <c r="U20" s="46"/>
      <c r="V20" s="277"/>
      <c r="W20" s="65">
        <v>1</v>
      </c>
      <c r="X20" s="65">
        <v>12</v>
      </c>
      <c r="Y20" s="66"/>
      <c r="Z20" s="67"/>
      <c r="AA20" s="68"/>
    </row>
    <row r="21" spans="1:30" s="16" customFormat="1" ht="17.100000000000001" customHeight="1">
      <c r="A21" s="138"/>
      <c r="B21" s="139"/>
      <c r="C21" s="138"/>
      <c r="D21" s="139"/>
      <c r="E21" s="159"/>
      <c r="F21" s="104"/>
      <c r="G21" s="375"/>
      <c r="H21" s="375"/>
      <c r="I21" s="428"/>
      <c r="J21" s="186"/>
      <c r="K21" s="118" t="s">
        <v>29</v>
      </c>
      <c r="L21" s="331">
        <v>4298000</v>
      </c>
      <c r="M21" s="358" t="s">
        <v>160</v>
      </c>
      <c r="N21" s="245">
        <v>1</v>
      </c>
      <c r="O21" s="358" t="s">
        <v>160</v>
      </c>
      <c r="P21" s="295">
        <v>12</v>
      </c>
      <c r="Q21" s="351" t="s">
        <v>2</v>
      </c>
      <c r="R21" s="139">
        <v>51895690</v>
      </c>
      <c r="S21" s="46"/>
      <c r="T21" s="46"/>
      <c r="U21" s="46"/>
      <c r="V21" s="277"/>
      <c r="W21" s="65">
        <v>1</v>
      </c>
      <c r="X21" s="65">
        <v>12</v>
      </c>
      <c r="Y21" s="66"/>
      <c r="Z21" s="67"/>
      <c r="AA21" s="68"/>
    </row>
    <row r="22" spans="1:30" s="16" customFormat="1" ht="17.100000000000001" customHeight="1">
      <c r="A22" s="138"/>
      <c r="B22" s="139"/>
      <c r="C22" s="138"/>
      <c r="D22" s="139"/>
      <c r="E22" s="117"/>
      <c r="F22" s="117"/>
      <c r="G22" s="380"/>
      <c r="H22" s="380"/>
      <c r="I22" s="428"/>
      <c r="J22" s="186"/>
      <c r="K22" s="118" t="s">
        <v>30</v>
      </c>
      <c r="L22" s="331">
        <v>974000</v>
      </c>
      <c r="M22" s="358" t="s">
        <v>160</v>
      </c>
      <c r="N22" s="245">
        <v>1</v>
      </c>
      <c r="O22" s="358" t="s">
        <v>160</v>
      </c>
      <c r="P22" s="295">
        <v>12</v>
      </c>
      <c r="Q22" s="351" t="s">
        <v>2</v>
      </c>
      <c r="R22" s="139">
        <v>11653400</v>
      </c>
      <c r="S22" s="46"/>
      <c r="T22" s="46"/>
      <c r="U22" s="46"/>
      <c r="V22" s="277"/>
      <c r="W22" s="65">
        <v>1</v>
      </c>
      <c r="X22" s="65">
        <v>12</v>
      </c>
      <c r="Y22" s="66"/>
      <c r="Z22" s="67"/>
      <c r="AA22" s="68"/>
    </row>
    <row r="23" spans="1:30" s="16" customFormat="1" ht="17.100000000000001" customHeight="1">
      <c r="A23" s="138"/>
      <c r="B23" s="139"/>
      <c r="C23" s="138"/>
      <c r="D23" s="139"/>
      <c r="E23" s="117"/>
      <c r="F23" s="117"/>
      <c r="G23" s="380"/>
      <c r="H23" s="380"/>
      <c r="I23" s="428"/>
      <c r="J23" s="186"/>
      <c r="K23" s="118" t="s">
        <v>31</v>
      </c>
      <c r="L23" s="331">
        <v>974000</v>
      </c>
      <c r="M23" s="358" t="s">
        <v>160</v>
      </c>
      <c r="N23" s="245">
        <v>1</v>
      </c>
      <c r="O23" s="358" t="s">
        <v>160</v>
      </c>
      <c r="P23" s="295">
        <v>12</v>
      </c>
      <c r="Q23" s="351" t="s">
        <v>2</v>
      </c>
      <c r="R23" s="139">
        <v>7131690</v>
      </c>
      <c r="S23" s="46"/>
      <c r="T23" s="46"/>
      <c r="U23" s="46"/>
      <c r="V23" s="277"/>
      <c r="W23" s="65">
        <v>1</v>
      </c>
      <c r="X23" s="65">
        <v>12</v>
      </c>
      <c r="Y23" s="66"/>
      <c r="Z23" s="67"/>
      <c r="AA23" s="68"/>
    </row>
    <row r="24" spans="1:30" s="16" customFormat="1" ht="17.100000000000001" customHeight="1">
      <c r="A24" s="138"/>
      <c r="B24" s="139"/>
      <c r="C24" s="138"/>
      <c r="D24" s="139"/>
      <c r="E24" s="134"/>
      <c r="F24" s="134"/>
      <c r="G24" s="381"/>
      <c r="H24" s="381"/>
      <c r="I24" s="427"/>
      <c r="J24" s="152"/>
      <c r="K24" s="129" t="s">
        <v>47</v>
      </c>
      <c r="L24" s="332">
        <v>500000</v>
      </c>
      <c r="M24" s="71" t="s">
        <v>160</v>
      </c>
      <c r="N24" s="241">
        <v>1</v>
      </c>
      <c r="O24" s="71" t="s">
        <v>160</v>
      </c>
      <c r="P24" s="296">
        <v>12</v>
      </c>
      <c r="Q24" s="352" t="s">
        <v>2</v>
      </c>
      <c r="R24" s="143">
        <v>826980</v>
      </c>
      <c r="S24" s="46"/>
      <c r="T24" s="46"/>
      <c r="U24" s="46"/>
      <c r="V24" s="277"/>
      <c r="W24" s="65">
        <v>1</v>
      </c>
      <c r="X24" s="65">
        <v>4</v>
      </c>
      <c r="Y24" s="66"/>
      <c r="Z24" s="67"/>
      <c r="AA24" s="68"/>
    </row>
    <row r="25" spans="1:30" s="16" customFormat="1" ht="17.100000000000001" customHeight="1">
      <c r="A25" s="138"/>
      <c r="B25" s="139"/>
      <c r="C25" s="138"/>
      <c r="D25" s="139"/>
      <c r="E25" s="222" t="s">
        <v>320</v>
      </c>
      <c r="F25" s="126" t="s">
        <v>241</v>
      </c>
      <c r="G25" s="377">
        <v>4641200</v>
      </c>
      <c r="H25" s="377">
        <f>SUM(R25:R30)</f>
        <v>3370826</v>
      </c>
      <c r="I25" s="423">
        <f>H25-G25</f>
        <v>-1270374</v>
      </c>
      <c r="J25" s="156">
        <f>I25/G25*100</f>
        <v>-27.37167111953805</v>
      </c>
      <c r="K25" s="118" t="s">
        <v>244</v>
      </c>
      <c r="L25" s="331">
        <v>3000000</v>
      </c>
      <c r="M25" s="358" t="s">
        <v>160</v>
      </c>
      <c r="N25" s="245">
        <v>1</v>
      </c>
      <c r="O25" s="358" t="s">
        <v>160</v>
      </c>
      <c r="P25" s="245">
        <v>1</v>
      </c>
      <c r="Q25" s="351" t="s">
        <v>2</v>
      </c>
      <c r="R25" s="137">
        <v>1260000</v>
      </c>
      <c r="S25" s="46"/>
      <c r="T25" s="46"/>
      <c r="U25" s="46"/>
      <c r="V25" s="276"/>
      <c r="W25" s="65">
        <v>37</v>
      </c>
      <c r="X25" s="65">
        <v>1</v>
      </c>
      <c r="Y25" s="66"/>
      <c r="Z25" s="67"/>
      <c r="AA25" s="68"/>
      <c r="AB25" s="53"/>
      <c r="AD25" s="53"/>
    </row>
    <row r="26" spans="1:30" s="16" customFormat="1" ht="17.100000000000001" customHeight="1">
      <c r="A26" s="138"/>
      <c r="B26" s="139"/>
      <c r="C26" s="138"/>
      <c r="D26" s="139"/>
      <c r="E26" s="80"/>
      <c r="F26" s="117"/>
      <c r="G26" s="380"/>
      <c r="H26" s="380"/>
      <c r="I26" s="418"/>
      <c r="J26" s="186"/>
      <c r="K26" s="118" t="s">
        <v>298</v>
      </c>
      <c r="L26" s="331">
        <v>10000</v>
      </c>
      <c r="M26" s="358" t="s">
        <v>160</v>
      </c>
      <c r="N26" s="245">
        <v>36</v>
      </c>
      <c r="O26" s="358" t="s">
        <v>160</v>
      </c>
      <c r="P26" s="245">
        <v>1</v>
      </c>
      <c r="Q26" s="351" t="s">
        <v>2</v>
      </c>
      <c r="R26" s="139">
        <v>431200</v>
      </c>
      <c r="S26" s="46"/>
      <c r="T26" s="46"/>
      <c r="U26" s="46"/>
      <c r="V26" s="277"/>
      <c r="W26" s="65">
        <v>37</v>
      </c>
      <c r="X26" s="65">
        <v>1</v>
      </c>
      <c r="Y26" s="66"/>
      <c r="Z26" s="67"/>
      <c r="AA26" s="68"/>
      <c r="AB26" s="53"/>
      <c r="AC26" s="53"/>
      <c r="AD26" s="52"/>
    </row>
    <row r="27" spans="1:30" s="16" customFormat="1" ht="17.100000000000001" hidden="1" customHeight="1">
      <c r="A27" s="138"/>
      <c r="B27" s="139"/>
      <c r="C27" s="138"/>
      <c r="D27" s="139"/>
      <c r="E27" s="161"/>
      <c r="F27" s="117"/>
      <c r="G27" s="380"/>
      <c r="H27" s="380"/>
      <c r="I27" s="418"/>
      <c r="J27" s="186"/>
      <c r="K27" s="118"/>
      <c r="L27" s="331"/>
      <c r="M27" s="358" t="s">
        <v>160</v>
      </c>
      <c r="N27" s="245">
        <v>1</v>
      </c>
      <c r="O27" s="358" t="s">
        <v>160</v>
      </c>
      <c r="P27" s="245" t="s">
        <v>159</v>
      </c>
      <c r="Q27" s="351" t="s">
        <v>2</v>
      </c>
      <c r="R27" s="139">
        <f t="shared" si="0"/>
        <v>0</v>
      </c>
      <c r="S27" s="46"/>
      <c r="T27" s="46"/>
      <c r="U27" s="46"/>
      <c r="V27" s="276"/>
      <c r="W27" s="65">
        <v>37</v>
      </c>
      <c r="X27" s="65">
        <v>1</v>
      </c>
      <c r="Y27" s="66"/>
      <c r="Z27" s="67"/>
      <c r="AA27" s="68"/>
      <c r="AB27" s="52"/>
      <c r="AC27" s="52"/>
      <c r="AD27" s="52"/>
    </row>
    <row r="28" spans="1:30" s="16" customFormat="1" ht="17.100000000000001" customHeight="1">
      <c r="A28" s="138"/>
      <c r="B28" s="139"/>
      <c r="C28" s="138"/>
      <c r="D28" s="139"/>
      <c r="E28" s="162"/>
      <c r="F28" s="117"/>
      <c r="G28" s="380"/>
      <c r="H28" s="380"/>
      <c r="I28" s="418"/>
      <c r="J28" s="186"/>
      <c r="K28" s="118" t="s">
        <v>243</v>
      </c>
      <c r="L28" s="331">
        <v>5000</v>
      </c>
      <c r="M28" s="358" t="s">
        <v>160</v>
      </c>
      <c r="N28" s="245">
        <v>36</v>
      </c>
      <c r="O28" s="358" t="s">
        <v>160</v>
      </c>
      <c r="P28" s="295">
        <v>12</v>
      </c>
      <c r="Q28" s="351" t="s">
        <v>2</v>
      </c>
      <c r="R28" s="139">
        <v>135300</v>
      </c>
      <c r="S28" s="46"/>
      <c r="T28" s="46"/>
      <c r="U28" s="46"/>
      <c r="V28" s="277"/>
      <c r="W28" s="65">
        <v>36</v>
      </c>
      <c r="X28" s="65">
        <v>12</v>
      </c>
      <c r="Y28" s="66"/>
      <c r="Z28" s="67"/>
      <c r="AA28" s="68"/>
      <c r="AB28" s="52"/>
      <c r="AC28" s="52"/>
      <c r="AD28" s="52"/>
    </row>
    <row r="29" spans="1:30" s="16" customFormat="1" ht="17.100000000000001" customHeight="1">
      <c r="A29" s="138"/>
      <c r="B29" s="139"/>
      <c r="C29" s="138"/>
      <c r="D29" s="139"/>
      <c r="E29" s="162"/>
      <c r="F29" s="117"/>
      <c r="G29" s="380"/>
      <c r="H29" s="380"/>
      <c r="I29" s="418"/>
      <c r="J29" s="186"/>
      <c r="K29" s="118" t="s">
        <v>242</v>
      </c>
      <c r="L29" s="331">
        <v>10387.7777778</v>
      </c>
      <c r="M29" s="358" t="s">
        <v>160</v>
      </c>
      <c r="N29" s="245">
        <v>36</v>
      </c>
      <c r="O29" s="358" t="s">
        <v>160</v>
      </c>
      <c r="P29" s="245">
        <v>1</v>
      </c>
      <c r="Q29" s="351" t="s">
        <v>2</v>
      </c>
      <c r="R29" s="139">
        <v>584866</v>
      </c>
      <c r="S29" s="46"/>
      <c r="T29" s="46"/>
      <c r="U29" s="46"/>
      <c r="V29" s="344">
        <f>Y29/X29/W29</f>
        <v>10387.777777777777</v>
      </c>
      <c r="W29" s="65">
        <v>36</v>
      </c>
      <c r="X29" s="65">
        <v>1</v>
      </c>
      <c r="Y29" s="66">
        <v>373960</v>
      </c>
      <c r="Z29" s="67"/>
      <c r="AA29" s="68"/>
      <c r="AB29" s="52"/>
      <c r="AC29" s="52"/>
      <c r="AD29" s="52"/>
    </row>
    <row r="30" spans="1:30" s="16" customFormat="1" ht="17.100000000000001" customHeight="1">
      <c r="A30" s="138"/>
      <c r="B30" s="139"/>
      <c r="C30" s="160"/>
      <c r="D30" s="143"/>
      <c r="E30" s="256"/>
      <c r="F30" s="117"/>
      <c r="G30" s="380"/>
      <c r="H30" s="380" t="s">
        <v>236</v>
      </c>
      <c r="I30" s="418"/>
      <c r="J30" s="186"/>
      <c r="K30" s="118" t="s">
        <v>241</v>
      </c>
      <c r="L30" s="331">
        <v>300000</v>
      </c>
      <c r="M30" s="358" t="s">
        <v>160</v>
      </c>
      <c r="N30" s="245">
        <v>1</v>
      </c>
      <c r="O30" s="358" t="s">
        <v>160</v>
      </c>
      <c r="P30" s="295">
        <v>12</v>
      </c>
      <c r="Q30" s="274" t="s">
        <v>2</v>
      </c>
      <c r="R30" s="143">
        <v>959460</v>
      </c>
      <c r="S30" s="46"/>
      <c r="T30" s="46"/>
      <c r="U30" s="46"/>
      <c r="V30" s="277"/>
      <c r="W30" s="65">
        <v>1</v>
      </c>
      <c r="X30" s="65">
        <v>12</v>
      </c>
      <c r="Y30" s="66"/>
      <c r="Z30" s="67"/>
      <c r="AA30" s="68"/>
      <c r="AB30" s="52"/>
      <c r="AC30" s="52"/>
      <c r="AD30" s="52"/>
    </row>
    <row r="31" spans="1:30" s="16" customFormat="1" ht="17.100000000000001" customHeight="1">
      <c r="A31" s="138"/>
      <c r="B31" s="139"/>
      <c r="C31" s="164">
        <v>12</v>
      </c>
      <c r="D31" s="506" t="s">
        <v>240</v>
      </c>
      <c r="E31" s="507"/>
      <c r="F31" s="508"/>
      <c r="G31" s="376">
        <f>SUM(G32,G34)</f>
        <v>2500000</v>
      </c>
      <c r="H31" s="376">
        <f>SUM(H32,H34)</f>
        <v>1161500</v>
      </c>
      <c r="I31" s="415">
        <f>H31-G31</f>
        <v>-1338500</v>
      </c>
      <c r="J31" s="148">
        <f>I31/G31*100</f>
        <v>-53.54</v>
      </c>
      <c r="K31" s="108"/>
      <c r="L31" s="333"/>
      <c r="M31" s="269"/>
      <c r="N31" s="246"/>
      <c r="O31" s="269"/>
      <c r="P31" s="246"/>
      <c r="Q31" s="102"/>
      <c r="R31" s="137"/>
      <c r="S31" s="46"/>
      <c r="T31" s="46"/>
      <c r="U31" s="46"/>
      <c r="V31" s="277"/>
      <c r="W31" s="65"/>
      <c r="X31" s="65"/>
      <c r="Y31" s="66"/>
      <c r="Z31" s="67"/>
      <c r="AA31" s="68"/>
    </row>
    <row r="32" spans="1:30" s="16" customFormat="1" ht="17.100000000000001" customHeight="1">
      <c r="A32" s="138"/>
      <c r="B32" s="139"/>
      <c r="C32" s="136"/>
      <c r="D32" s="137"/>
      <c r="E32" s="165">
        <v>121</v>
      </c>
      <c r="F32" s="112" t="s">
        <v>239</v>
      </c>
      <c r="G32" s="377">
        <v>1000000</v>
      </c>
      <c r="H32" s="377">
        <f>SUM(R32:R33)</f>
        <v>800000</v>
      </c>
      <c r="I32" s="416">
        <f>H32-G32</f>
        <v>-200000</v>
      </c>
      <c r="J32" s="156">
        <f>I32/G32*100</f>
        <v>-20</v>
      </c>
      <c r="K32" s="127" t="s">
        <v>299</v>
      </c>
      <c r="L32" s="330">
        <v>50000</v>
      </c>
      <c r="M32" s="273" t="s">
        <v>160</v>
      </c>
      <c r="N32" s="243">
        <v>1</v>
      </c>
      <c r="O32" s="273" t="s">
        <v>160</v>
      </c>
      <c r="P32" s="243">
        <v>20</v>
      </c>
      <c r="Q32" s="350" t="s">
        <v>2</v>
      </c>
      <c r="R32" s="137">
        <v>800000</v>
      </c>
      <c r="S32" s="46"/>
      <c r="T32" s="46"/>
      <c r="U32" s="46"/>
      <c r="V32" s="276"/>
      <c r="W32" s="65">
        <v>1</v>
      </c>
      <c r="X32" s="65">
        <v>20</v>
      </c>
      <c r="Y32" s="66"/>
      <c r="Z32" s="67"/>
      <c r="AA32" s="68"/>
    </row>
    <row r="33" spans="1:27" s="16" customFormat="1" ht="17.100000000000001" hidden="1" customHeight="1">
      <c r="A33" s="138"/>
      <c r="B33" s="139"/>
      <c r="C33" s="138"/>
      <c r="D33" s="139"/>
      <c r="E33" s="157"/>
      <c r="F33" s="117"/>
      <c r="G33" s="381"/>
      <c r="H33" s="381"/>
      <c r="I33" s="420"/>
      <c r="J33" s="186"/>
      <c r="K33" s="118" t="s">
        <v>238</v>
      </c>
      <c r="L33" s="331"/>
      <c r="M33" s="433" t="s">
        <v>160</v>
      </c>
      <c r="N33" s="245">
        <v>1</v>
      </c>
      <c r="O33" s="433" t="s">
        <v>160</v>
      </c>
      <c r="P33" s="245" t="s">
        <v>159</v>
      </c>
      <c r="Q33" s="351" t="s">
        <v>2</v>
      </c>
      <c r="R33" s="137">
        <f t="shared" si="0"/>
        <v>0</v>
      </c>
      <c r="S33" s="46"/>
      <c r="T33" s="46"/>
      <c r="U33" s="46"/>
      <c r="V33" s="277"/>
      <c r="W33" s="65">
        <v>1</v>
      </c>
      <c r="X33" s="65">
        <v>12</v>
      </c>
      <c r="Y33" s="66"/>
      <c r="Z33" s="67"/>
      <c r="AA33" s="68"/>
    </row>
    <row r="34" spans="1:27" s="17" customFormat="1" ht="17.100000000000001" customHeight="1">
      <c r="A34" s="138"/>
      <c r="B34" s="139"/>
      <c r="C34" s="138"/>
      <c r="D34" s="139"/>
      <c r="E34" s="222" t="s">
        <v>321</v>
      </c>
      <c r="F34" s="112" t="s">
        <v>237</v>
      </c>
      <c r="G34" s="377">
        <v>1500000</v>
      </c>
      <c r="H34" s="377">
        <f>SUM(R34:R39)</f>
        <v>361500</v>
      </c>
      <c r="I34" s="423">
        <f>H34-G34</f>
        <v>-1138500</v>
      </c>
      <c r="J34" s="156">
        <f>I34/G34*100</f>
        <v>-75.900000000000006</v>
      </c>
      <c r="K34" s="136" t="s">
        <v>369</v>
      </c>
      <c r="L34" s="330">
        <v>150000</v>
      </c>
      <c r="M34" s="273" t="s">
        <v>160</v>
      </c>
      <c r="N34" s="243">
        <v>1</v>
      </c>
      <c r="O34" s="273" t="s">
        <v>160</v>
      </c>
      <c r="P34" s="243">
        <v>12</v>
      </c>
      <c r="Q34" s="349" t="s">
        <v>2</v>
      </c>
      <c r="R34" s="137">
        <v>0</v>
      </c>
      <c r="S34" s="47"/>
      <c r="T34" s="47"/>
      <c r="U34" s="47"/>
      <c r="V34" s="276"/>
      <c r="W34" s="65">
        <v>1</v>
      </c>
      <c r="X34" s="65">
        <v>10</v>
      </c>
      <c r="Y34" s="66"/>
      <c r="Z34" s="67"/>
      <c r="AA34" s="68"/>
    </row>
    <row r="35" spans="1:27" s="17" customFormat="1" ht="17.100000000000001" customHeight="1">
      <c r="A35" s="138"/>
      <c r="B35" s="139"/>
      <c r="C35" s="138"/>
      <c r="D35" s="139"/>
      <c r="E35" s="223"/>
      <c r="F35" s="87"/>
      <c r="G35" s="380"/>
      <c r="H35" s="380"/>
      <c r="I35" s="426"/>
      <c r="J35" s="186"/>
      <c r="K35" s="138" t="s">
        <v>370</v>
      </c>
      <c r="L35" s="331">
        <v>150000</v>
      </c>
      <c r="M35" s="433" t="s">
        <v>160</v>
      </c>
      <c r="N35" s="245">
        <v>1</v>
      </c>
      <c r="O35" s="433" t="s">
        <v>160</v>
      </c>
      <c r="P35" s="245">
        <v>12</v>
      </c>
      <c r="Q35" s="275" t="s">
        <v>2</v>
      </c>
      <c r="R35" s="139">
        <v>0</v>
      </c>
      <c r="S35" s="47"/>
      <c r="T35" s="47"/>
      <c r="U35" s="47"/>
      <c r="V35" s="276"/>
      <c r="W35" s="65"/>
      <c r="X35" s="65"/>
      <c r="Y35" s="66"/>
      <c r="Z35" s="67"/>
      <c r="AA35" s="68"/>
    </row>
    <row r="36" spans="1:27" s="17" customFormat="1" ht="17.100000000000001" customHeight="1">
      <c r="A36" s="138"/>
      <c r="B36" s="139"/>
      <c r="C36" s="138"/>
      <c r="D36" s="139"/>
      <c r="E36" s="87"/>
      <c r="F36" s="87"/>
      <c r="G36" s="380"/>
      <c r="H36" s="380"/>
      <c r="I36" s="418" t="s">
        <v>236</v>
      </c>
      <c r="J36" s="186"/>
      <c r="K36" s="138" t="s">
        <v>371</v>
      </c>
      <c r="L36" s="331">
        <v>150000</v>
      </c>
      <c r="M36" s="433" t="s">
        <v>160</v>
      </c>
      <c r="N36" s="245">
        <v>1</v>
      </c>
      <c r="O36" s="433" t="s">
        <v>160</v>
      </c>
      <c r="P36" s="245">
        <v>12</v>
      </c>
      <c r="Q36" s="275" t="s">
        <v>2</v>
      </c>
      <c r="R36" s="139">
        <v>0</v>
      </c>
      <c r="S36" s="47"/>
      <c r="T36" s="47"/>
      <c r="U36" s="47"/>
      <c r="V36" s="276"/>
      <c r="W36" s="65">
        <v>1</v>
      </c>
      <c r="X36" s="65">
        <v>4</v>
      </c>
      <c r="Y36" s="66"/>
      <c r="Z36" s="67"/>
      <c r="AA36" s="68"/>
    </row>
    <row r="37" spans="1:27" s="17" customFormat="1" ht="17.100000000000001" customHeight="1">
      <c r="A37" s="138"/>
      <c r="B37" s="139"/>
      <c r="C37" s="138"/>
      <c r="D37" s="139"/>
      <c r="E37" s="117"/>
      <c r="F37" s="87"/>
      <c r="G37" s="380"/>
      <c r="H37" s="380"/>
      <c r="I37" s="418" t="s">
        <v>236</v>
      </c>
      <c r="J37" s="186"/>
      <c r="K37" s="138" t="s">
        <v>286</v>
      </c>
      <c r="L37" s="331">
        <v>150000</v>
      </c>
      <c r="M37" s="433" t="s">
        <v>160</v>
      </c>
      <c r="N37" s="245">
        <v>1</v>
      </c>
      <c r="O37" s="433" t="s">
        <v>160</v>
      </c>
      <c r="P37" s="245">
        <v>12</v>
      </c>
      <c r="Q37" s="275" t="s">
        <v>2</v>
      </c>
      <c r="R37" s="139">
        <v>323500</v>
      </c>
      <c r="S37" s="47"/>
      <c r="T37" s="47"/>
      <c r="U37" s="47"/>
      <c r="V37" s="276"/>
      <c r="W37" s="65">
        <v>1</v>
      </c>
      <c r="X37" s="65">
        <v>2</v>
      </c>
      <c r="Y37" s="66"/>
      <c r="Z37" s="67"/>
      <c r="AA37" s="68"/>
    </row>
    <row r="38" spans="1:27" s="17" customFormat="1" ht="17.100000000000001" customHeight="1">
      <c r="A38" s="138"/>
      <c r="B38" s="139"/>
      <c r="C38" s="138"/>
      <c r="D38" s="139"/>
      <c r="E38" s="117"/>
      <c r="F38" s="87"/>
      <c r="G38" s="380"/>
      <c r="H38" s="380"/>
      <c r="I38" s="418"/>
      <c r="J38" s="152"/>
      <c r="K38" s="160" t="s">
        <v>300</v>
      </c>
      <c r="L38" s="332">
        <v>150000</v>
      </c>
      <c r="M38" s="71" t="s">
        <v>160</v>
      </c>
      <c r="N38" s="241">
        <v>1</v>
      </c>
      <c r="O38" s="71" t="s">
        <v>160</v>
      </c>
      <c r="P38" s="241">
        <v>12</v>
      </c>
      <c r="Q38" s="432" t="s">
        <v>2</v>
      </c>
      <c r="R38" s="143">
        <v>38000</v>
      </c>
      <c r="S38" s="47"/>
      <c r="T38" s="47"/>
      <c r="U38" s="47"/>
      <c r="V38" s="276"/>
      <c r="W38" s="65"/>
      <c r="X38" s="65"/>
      <c r="Y38" s="66"/>
      <c r="Z38" s="67"/>
      <c r="AA38" s="68"/>
    </row>
    <row r="39" spans="1:27" s="17" customFormat="1" ht="17.100000000000001" hidden="1" customHeight="1">
      <c r="A39" s="138"/>
      <c r="B39" s="139"/>
      <c r="C39" s="160"/>
      <c r="D39" s="143"/>
      <c r="E39" s="128"/>
      <c r="F39" s="128"/>
      <c r="G39" s="381"/>
      <c r="H39" s="381"/>
      <c r="I39" s="420" t="s">
        <v>236</v>
      </c>
      <c r="J39" s="152"/>
      <c r="K39" s="160"/>
      <c r="L39" s="332">
        <v>80000</v>
      </c>
      <c r="M39" s="71" t="s">
        <v>160</v>
      </c>
      <c r="N39" s="241">
        <v>1</v>
      </c>
      <c r="O39" s="71" t="s">
        <v>160</v>
      </c>
      <c r="P39" s="296">
        <v>12</v>
      </c>
      <c r="Q39" s="356" t="s">
        <v>2</v>
      </c>
      <c r="R39" s="143"/>
      <c r="S39" s="47"/>
      <c r="T39" s="47"/>
      <c r="U39" s="47"/>
      <c r="V39" s="276">
        <f>L39*P39</f>
        <v>960000</v>
      </c>
      <c r="W39" s="65">
        <v>1</v>
      </c>
      <c r="X39" s="65">
        <v>10</v>
      </c>
      <c r="Y39" s="66"/>
      <c r="Z39" s="67"/>
      <c r="AA39" s="68"/>
    </row>
    <row r="40" spans="1:27" s="16" customFormat="1" ht="17.100000000000001" customHeight="1">
      <c r="A40" s="138"/>
      <c r="B40" s="139"/>
      <c r="C40" s="153">
        <v>13</v>
      </c>
      <c r="D40" s="509" t="s">
        <v>202</v>
      </c>
      <c r="E40" s="510"/>
      <c r="F40" s="511"/>
      <c r="G40" s="376">
        <f>SUM(G41,G46,G65,G72,G80,G82)</f>
        <v>103437250</v>
      </c>
      <c r="H40" s="376">
        <f>SUM(H41,H46,H65,H72,H80,H82)</f>
        <v>93214327</v>
      </c>
      <c r="I40" s="415">
        <f>H40-G40</f>
        <v>-10222923</v>
      </c>
      <c r="J40" s="152">
        <f>I40/G40*100</f>
        <v>-9.8832122857094511</v>
      </c>
      <c r="K40" s="108"/>
      <c r="L40" s="333"/>
      <c r="M40" s="269"/>
      <c r="N40" s="246"/>
      <c r="O40" s="269"/>
      <c r="P40" s="246"/>
      <c r="Q40" s="102"/>
      <c r="R40" s="137"/>
      <c r="S40" s="46"/>
      <c r="T40" s="46"/>
      <c r="U40" s="46"/>
      <c r="V40" s="277"/>
      <c r="W40" s="65"/>
      <c r="X40" s="65"/>
      <c r="Y40" s="66"/>
      <c r="Z40" s="67"/>
      <c r="AA40" s="68"/>
    </row>
    <row r="41" spans="1:27" s="16" customFormat="1" ht="17.100000000000001" customHeight="1">
      <c r="A41" s="138"/>
      <c r="B41" s="139"/>
      <c r="C41" s="136"/>
      <c r="D41" s="137"/>
      <c r="E41" s="222" t="s">
        <v>235</v>
      </c>
      <c r="F41" s="137" t="s">
        <v>234</v>
      </c>
      <c r="G41" s="377">
        <v>2880000</v>
      </c>
      <c r="H41" s="377">
        <f>SUM(R41:R45)</f>
        <v>2788600</v>
      </c>
      <c r="I41" s="423">
        <f>H41-G41</f>
        <v>-91400</v>
      </c>
      <c r="J41" s="156">
        <f>I41/G41*100</f>
        <v>-3.1736111111111112</v>
      </c>
      <c r="K41" s="187" t="s">
        <v>314</v>
      </c>
      <c r="L41" s="330">
        <v>30000</v>
      </c>
      <c r="M41" s="273" t="s">
        <v>160</v>
      </c>
      <c r="N41" s="243">
        <v>36</v>
      </c>
      <c r="O41" s="273" t="s">
        <v>160</v>
      </c>
      <c r="P41" s="298">
        <v>2</v>
      </c>
      <c r="Q41" s="350" t="s">
        <v>2</v>
      </c>
      <c r="R41" s="137">
        <v>2788600</v>
      </c>
      <c r="S41" s="46"/>
      <c r="T41" s="46"/>
      <c r="U41" s="46"/>
      <c r="V41" s="276"/>
      <c r="W41" s="65">
        <v>3</v>
      </c>
      <c r="X41" s="65">
        <v>12</v>
      </c>
      <c r="Y41" s="66"/>
      <c r="Z41" s="67"/>
      <c r="AA41" s="68"/>
    </row>
    <row r="42" spans="1:27" s="16" customFormat="1" ht="17.100000000000001" hidden="1" customHeight="1">
      <c r="A42" s="138"/>
      <c r="B42" s="139"/>
      <c r="C42" s="138"/>
      <c r="D42" s="139"/>
      <c r="E42" s="223"/>
      <c r="F42" s="139"/>
      <c r="G42" s="380"/>
      <c r="H42" s="380"/>
      <c r="I42" s="426"/>
      <c r="J42" s="186"/>
      <c r="K42" s="188" t="s">
        <v>313</v>
      </c>
      <c r="L42" s="331"/>
      <c r="M42" s="358" t="s">
        <v>160</v>
      </c>
      <c r="N42" s="245">
        <v>36</v>
      </c>
      <c r="O42" s="358" t="s">
        <v>160</v>
      </c>
      <c r="P42" s="295">
        <v>4</v>
      </c>
      <c r="Q42" s="351" t="s">
        <v>2</v>
      </c>
      <c r="R42" s="139">
        <f t="shared" ref="R42" si="1">L42*N42*P42</f>
        <v>0</v>
      </c>
      <c r="S42" s="46"/>
      <c r="T42" s="46"/>
      <c r="U42" s="46"/>
      <c r="V42" s="276"/>
      <c r="W42" s="65"/>
      <c r="X42" s="65"/>
      <c r="Y42" s="66"/>
      <c r="Z42" s="67"/>
      <c r="AA42" s="68"/>
    </row>
    <row r="43" spans="1:27" s="16" customFormat="1" ht="17.100000000000001" hidden="1" customHeight="1">
      <c r="A43" s="138"/>
      <c r="B43" s="139"/>
      <c r="C43" s="138"/>
      <c r="D43" s="139"/>
      <c r="E43" s="166"/>
      <c r="F43" s="231"/>
      <c r="G43" s="380"/>
      <c r="H43" s="380"/>
      <c r="I43" s="418"/>
      <c r="J43" s="186"/>
      <c r="K43" s="188" t="s">
        <v>233</v>
      </c>
      <c r="L43" s="331"/>
      <c r="M43" s="358" t="s">
        <v>160</v>
      </c>
      <c r="N43" s="245">
        <v>36</v>
      </c>
      <c r="O43" s="358" t="s">
        <v>160</v>
      </c>
      <c r="P43" s="295">
        <v>12</v>
      </c>
      <c r="Q43" s="351" t="s">
        <v>2</v>
      </c>
      <c r="R43" s="139">
        <f t="shared" ref="R43:R71" si="2">L43*N43*P43</f>
        <v>0</v>
      </c>
      <c r="S43" s="46"/>
      <c r="T43" s="46"/>
      <c r="U43" s="46"/>
      <c r="V43" s="277"/>
      <c r="W43" s="65">
        <v>36</v>
      </c>
      <c r="X43" s="65">
        <v>12</v>
      </c>
      <c r="Y43" s="66"/>
      <c r="Z43" s="67"/>
      <c r="AA43" s="68"/>
    </row>
    <row r="44" spans="1:27" s="16" customFormat="1" ht="21" hidden="1">
      <c r="A44" s="138"/>
      <c r="B44" s="139"/>
      <c r="C44" s="138"/>
      <c r="D44" s="139"/>
      <c r="E44" s="166"/>
      <c r="F44" s="231"/>
      <c r="G44" s="380"/>
      <c r="H44" s="380"/>
      <c r="I44" s="418"/>
      <c r="J44" s="186"/>
      <c r="K44" s="188" t="s">
        <v>232</v>
      </c>
      <c r="L44" s="331"/>
      <c r="M44" s="358" t="s">
        <v>160</v>
      </c>
      <c r="N44" s="245">
        <v>1</v>
      </c>
      <c r="O44" s="358" t="s">
        <v>160</v>
      </c>
      <c r="P44" s="245" t="s">
        <v>159</v>
      </c>
      <c r="Q44" s="351" t="s">
        <v>2</v>
      </c>
      <c r="R44" s="139">
        <f t="shared" si="2"/>
        <v>0</v>
      </c>
      <c r="S44" s="46"/>
      <c r="T44" s="46"/>
      <c r="U44" s="46"/>
      <c r="V44" s="277"/>
      <c r="W44" s="65"/>
      <c r="X44" s="65"/>
      <c r="Y44" s="66"/>
      <c r="Z44" s="67"/>
      <c r="AA44" s="68"/>
    </row>
    <row r="45" spans="1:27" s="16" customFormat="1" ht="17.100000000000001" hidden="1" customHeight="1">
      <c r="A45" s="138"/>
      <c r="B45" s="139"/>
      <c r="C45" s="138"/>
      <c r="D45" s="139"/>
      <c r="E45" s="167"/>
      <c r="F45" s="233"/>
      <c r="G45" s="381"/>
      <c r="H45" s="381"/>
      <c r="I45" s="420"/>
      <c r="J45" s="152"/>
      <c r="K45" s="189" t="s">
        <v>61</v>
      </c>
      <c r="L45" s="332"/>
      <c r="M45" s="71" t="s">
        <v>160</v>
      </c>
      <c r="N45" s="241">
        <v>36</v>
      </c>
      <c r="O45" s="71" t="s">
        <v>160</v>
      </c>
      <c r="P45" s="241">
        <v>4</v>
      </c>
      <c r="Q45" s="352" t="s">
        <v>2</v>
      </c>
      <c r="R45" s="143">
        <f t="shared" si="2"/>
        <v>0</v>
      </c>
      <c r="S45" s="46"/>
      <c r="T45" s="46"/>
      <c r="U45" s="46"/>
      <c r="V45" s="276"/>
      <c r="W45" s="65">
        <v>36</v>
      </c>
      <c r="X45" s="65">
        <v>4</v>
      </c>
      <c r="Y45" s="66"/>
      <c r="Z45" s="67"/>
      <c r="AA45" s="68"/>
    </row>
    <row r="46" spans="1:27" s="16" customFormat="1" ht="17.100000000000001" customHeight="1">
      <c r="A46" s="138"/>
      <c r="B46" s="139"/>
      <c r="C46" s="138"/>
      <c r="D46" s="139"/>
      <c r="E46" s="222" t="s">
        <v>231</v>
      </c>
      <c r="F46" s="112" t="s">
        <v>230</v>
      </c>
      <c r="G46" s="377">
        <v>28580000</v>
      </c>
      <c r="H46" s="377">
        <f>SUM(R46:R64)</f>
        <v>24239473</v>
      </c>
      <c r="I46" s="423">
        <f>H46-G46</f>
        <v>-4340527</v>
      </c>
      <c r="J46" s="156">
        <f>I46/G46*100</f>
        <v>-15.187288313505947</v>
      </c>
      <c r="K46" s="127" t="s">
        <v>48</v>
      </c>
      <c r="L46" s="330">
        <v>200000</v>
      </c>
      <c r="M46" s="273" t="s">
        <v>160</v>
      </c>
      <c r="N46" s="243">
        <v>1</v>
      </c>
      <c r="O46" s="273" t="s">
        <v>160</v>
      </c>
      <c r="P46" s="298">
        <v>12</v>
      </c>
      <c r="Q46" s="350" t="s">
        <v>2</v>
      </c>
      <c r="R46" s="137">
        <v>3402440</v>
      </c>
      <c r="S46" s="46"/>
      <c r="T46" s="46"/>
      <c r="U46" s="46"/>
      <c r="V46" s="276"/>
      <c r="W46" s="65">
        <v>1</v>
      </c>
      <c r="X46" s="65">
        <v>12</v>
      </c>
      <c r="Y46" s="66"/>
      <c r="Z46" s="67"/>
      <c r="AA46" s="68"/>
    </row>
    <row r="47" spans="1:27" s="16" customFormat="1" ht="17.100000000000001" customHeight="1">
      <c r="A47" s="138"/>
      <c r="B47" s="139"/>
      <c r="C47" s="138"/>
      <c r="D47" s="139"/>
      <c r="E47" s="87"/>
      <c r="F47" s="117"/>
      <c r="G47" s="380"/>
      <c r="H47" s="380"/>
      <c r="I47" s="426"/>
      <c r="J47" s="186"/>
      <c r="K47" s="118" t="s">
        <v>49</v>
      </c>
      <c r="L47" s="331">
        <v>250000</v>
      </c>
      <c r="M47" s="358" t="s">
        <v>160</v>
      </c>
      <c r="N47" s="245">
        <v>1</v>
      </c>
      <c r="O47" s="358" t="s">
        <v>160</v>
      </c>
      <c r="P47" s="295">
        <v>12</v>
      </c>
      <c r="Q47" s="351" t="s">
        <v>2</v>
      </c>
      <c r="R47" s="139">
        <v>2463912</v>
      </c>
      <c r="S47" s="46"/>
      <c r="T47" s="46"/>
      <c r="U47" s="46"/>
      <c r="V47" s="276"/>
      <c r="W47" s="65">
        <v>1</v>
      </c>
      <c r="X47" s="65">
        <v>12</v>
      </c>
      <c r="Y47" s="66"/>
      <c r="Z47" s="67"/>
      <c r="AA47" s="68"/>
    </row>
    <row r="48" spans="1:27" s="16" customFormat="1" ht="17.100000000000001" customHeight="1">
      <c r="A48" s="138"/>
      <c r="B48" s="139"/>
      <c r="C48" s="138"/>
      <c r="D48" s="139"/>
      <c r="E48" s="163"/>
      <c r="F48" s="117"/>
      <c r="G48" s="380"/>
      <c r="H48" s="380"/>
      <c r="I48" s="426"/>
      <c r="J48" s="186"/>
      <c r="K48" s="118" t="s">
        <v>50</v>
      </c>
      <c r="L48" s="331">
        <v>15000</v>
      </c>
      <c r="M48" s="358" t="s">
        <v>160</v>
      </c>
      <c r="N48" s="245">
        <v>4</v>
      </c>
      <c r="O48" s="358" t="s">
        <v>160</v>
      </c>
      <c r="P48" s="295">
        <v>12</v>
      </c>
      <c r="Q48" s="351" t="s">
        <v>2</v>
      </c>
      <c r="R48" s="139">
        <v>713800</v>
      </c>
      <c r="S48" s="46"/>
      <c r="T48" s="46"/>
      <c r="U48" s="46"/>
      <c r="V48" s="276"/>
      <c r="W48" s="65">
        <v>5</v>
      </c>
      <c r="X48" s="65">
        <v>12</v>
      </c>
      <c r="Y48" s="66"/>
      <c r="Z48" s="67"/>
      <c r="AA48" s="68"/>
    </row>
    <row r="49" spans="1:27" s="16" customFormat="1" ht="17.100000000000001" customHeight="1">
      <c r="A49" s="138"/>
      <c r="B49" s="139"/>
      <c r="C49" s="138"/>
      <c r="D49" s="139"/>
      <c r="E49" s="117"/>
      <c r="F49" s="117"/>
      <c r="G49" s="380"/>
      <c r="H49" s="380"/>
      <c r="I49" s="426"/>
      <c r="J49" s="186"/>
      <c r="K49" s="118" t="s">
        <v>51</v>
      </c>
      <c r="L49" s="331">
        <v>500000</v>
      </c>
      <c r="M49" s="358" t="s">
        <v>160</v>
      </c>
      <c r="N49" s="245">
        <v>1</v>
      </c>
      <c r="O49" s="358" t="s">
        <v>160</v>
      </c>
      <c r="P49" s="245">
        <v>8</v>
      </c>
      <c r="Q49" s="351" t="s">
        <v>2</v>
      </c>
      <c r="R49" s="139">
        <v>1523370</v>
      </c>
      <c r="S49" s="46"/>
      <c r="T49" s="46"/>
      <c r="U49" s="46"/>
      <c r="V49" s="276"/>
      <c r="W49" s="65">
        <v>1</v>
      </c>
      <c r="X49" s="65">
        <v>5</v>
      </c>
      <c r="Y49" s="66"/>
      <c r="Z49" s="67"/>
      <c r="AA49" s="68"/>
    </row>
    <row r="50" spans="1:27" s="16" customFormat="1" ht="17.100000000000001" customHeight="1">
      <c r="A50" s="138"/>
      <c r="B50" s="139"/>
      <c r="C50" s="138"/>
      <c r="D50" s="139"/>
      <c r="E50" s="117"/>
      <c r="F50" s="117"/>
      <c r="G50" s="380"/>
      <c r="H50" s="380"/>
      <c r="I50" s="426"/>
      <c r="J50" s="186"/>
      <c r="K50" s="118" t="s">
        <v>52</v>
      </c>
      <c r="L50" s="331">
        <v>1000000</v>
      </c>
      <c r="M50" s="358" t="s">
        <v>160</v>
      </c>
      <c r="N50" s="245">
        <v>1</v>
      </c>
      <c r="O50" s="358" t="s">
        <v>160</v>
      </c>
      <c r="P50" s="295">
        <v>12</v>
      </c>
      <c r="Q50" s="351" t="s">
        <v>2</v>
      </c>
      <c r="R50" s="139">
        <v>541500</v>
      </c>
      <c r="S50" s="46"/>
      <c r="T50" s="46"/>
      <c r="U50" s="46"/>
      <c r="V50" s="276"/>
      <c r="W50" s="65">
        <v>5</v>
      </c>
      <c r="X50" s="65">
        <v>12</v>
      </c>
      <c r="Y50" s="66"/>
      <c r="Z50" s="67"/>
      <c r="AA50" s="68"/>
    </row>
    <row r="51" spans="1:27" s="16" customFormat="1" ht="17.100000000000001" customHeight="1">
      <c r="A51" s="138"/>
      <c r="B51" s="139"/>
      <c r="C51" s="138"/>
      <c r="D51" s="139"/>
      <c r="E51" s="117"/>
      <c r="F51" s="117"/>
      <c r="G51" s="380"/>
      <c r="H51" s="380"/>
      <c r="I51" s="426"/>
      <c r="J51" s="186"/>
      <c r="K51" s="118" t="s">
        <v>53</v>
      </c>
      <c r="L51" s="331">
        <v>500000</v>
      </c>
      <c r="M51" s="358" t="s">
        <v>160</v>
      </c>
      <c r="N51" s="245">
        <v>1</v>
      </c>
      <c r="O51" s="358" t="s">
        <v>160</v>
      </c>
      <c r="P51" s="295">
        <v>12</v>
      </c>
      <c r="Q51" s="351" t="s">
        <v>2</v>
      </c>
      <c r="R51" s="139">
        <v>5051300</v>
      </c>
      <c r="S51" s="46"/>
      <c r="T51" s="46"/>
      <c r="U51" s="46"/>
      <c r="V51" s="276"/>
      <c r="W51" s="65">
        <v>1</v>
      </c>
      <c r="X51" s="65">
        <v>12</v>
      </c>
      <c r="Y51" s="66"/>
      <c r="Z51" s="67"/>
      <c r="AA51" s="68"/>
    </row>
    <row r="52" spans="1:27" s="16" customFormat="1" ht="17.100000000000001" customHeight="1">
      <c r="A52" s="138"/>
      <c r="B52" s="139"/>
      <c r="C52" s="138"/>
      <c r="D52" s="139"/>
      <c r="E52" s="117"/>
      <c r="F52" s="117"/>
      <c r="G52" s="380"/>
      <c r="H52" s="380"/>
      <c r="I52" s="426"/>
      <c r="J52" s="186"/>
      <c r="K52" s="118" t="s">
        <v>54</v>
      </c>
      <c r="L52" s="331">
        <v>300000</v>
      </c>
      <c r="M52" s="358" t="s">
        <v>160</v>
      </c>
      <c r="N52" s="245">
        <v>1</v>
      </c>
      <c r="O52" s="358" t="s">
        <v>160</v>
      </c>
      <c r="P52" s="295">
        <v>12</v>
      </c>
      <c r="Q52" s="351" t="s">
        <v>2</v>
      </c>
      <c r="R52" s="139">
        <v>2082426</v>
      </c>
      <c r="S52" s="46"/>
      <c r="T52" s="46"/>
      <c r="U52" s="46"/>
      <c r="V52" s="276"/>
      <c r="W52" s="65">
        <v>1</v>
      </c>
      <c r="X52" s="65">
        <v>12</v>
      </c>
      <c r="Y52" s="66"/>
      <c r="Z52" s="67"/>
      <c r="AA52" s="68"/>
    </row>
    <row r="53" spans="1:27" s="16" customFormat="1" ht="17.100000000000001" customHeight="1">
      <c r="A53" s="138"/>
      <c r="B53" s="139"/>
      <c r="C53" s="138"/>
      <c r="D53" s="139"/>
      <c r="E53" s="117"/>
      <c r="F53" s="117"/>
      <c r="G53" s="380"/>
      <c r="H53" s="380"/>
      <c r="I53" s="426"/>
      <c r="J53" s="186"/>
      <c r="K53" s="118" t="s">
        <v>229</v>
      </c>
      <c r="L53" s="331">
        <v>100000</v>
      </c>
      <c r="M53" s="430" t="s">
        <v>160</v>
      </c>
      <c r="N53" s="245">
        <v>1</v>
      </c>
      <c r="O53" s="430" t="s">
        <v>160</v>
      </c>
      <c r="P53" s="295">
        <v>12</v>
      </c>
      <c r="Q53" s="351" t="s">
        <v>2</v>
      </c>
      <c r="R53" s="139">
        <v>688600</v>
      </c>
      <c r="S53" s="46"/>
      <c r="T53" s="46"/>
      <c r="U53" s="46"/>
      <c r="V53" s="277"/>
      <c r="W53" s="65">
        <v>1</v>
      </c>
      <c r="X53" s="65">
        <v>2</v>
      </c>
      <c r="Y53" s="66"/>
      <c r="Z53" s="67"/>
      <c r="AA53" s="68"/>
    </row>
    <row r="54" spans="1:27" s="16" customFormat="1" ht="17.100000000000001" customHeight="1">
      <c r="A54" s="160"/>
      <c r="B54" s="143"/>
      <c r="C54" s="160"/>
      <c r="D54" s="143"/>
      <c r="E54" s="134"/>
      <c r="F54" s="134"/>
      <c r="G54" s="381"/>
      <c r="H54" s="381"/>
      <c r="I54" s="427"/>
      <c r="J54" s="152"/>
      <c r="K54" s="129" t="s">
        <v>55</v>
      </c>
      <c r="L54" s="332">
        <v>300000</v>
      </c>
      <c r="M54" s="71" t="s">
        <v>160</v>
      </c>
      <c r="N54" s="241">
        <v>1</v>
      </c>
      <c r="O54" s="71" t="s">
        <v>160</v>
      </c>
      <c r="P54" s="296">
        <v>12</v>
      </c>
      <c r="Q54" s="352" t="s">
        <v>2</v>
      </c>
      <c r="R54" s="143">
        <v>2041200</v>
      </c>
      <c r="S54" s="46"/>
      <c r="T54" s="46"/>
      <c r="U54" s="46"/>
      <c r="V54" s="276"/>
      <c r="W54" s="65">
        <v>1</v>
      </c>
      <c r="X54" s="65">
        <v>12</v>
      </c>
      <c r="Y54" s="66"/>
      <c r="Z54" s="67"/>
      <c r="AA54" s="68"/>
    </row>
    <row r="55" spans="1:27" s="16" customFormat="1" ht="17.100000000000001" customHeight="1">
      <c r="A55" s="136"/>
      <c r="B55" s="137"/>
      <c r="C55" s="136"/>
      <c r="D55" s="139"/>
      <c r="E55" s="117"/>
      <c r="F55" s="117"/>
      <c r="G55" s="380"/>
      <c r="H55" s="380"/>
      <c r="I55" s="426"/>
      <c r="J55" s="186"/>
      <c r="K55" s="118" t="s">
        <v>56</v>
      </c>
      <c r="L55" s="331">
        <v>30000</v>
      </c>
      <c r="M55" s="358" t="s">
        <v>160</v>
      </c>
      <c r="N55" s="245">
        <v>1</v>
      </c>
      <c r="O55" s="358" t="s">
        <v>160</v>
      </c>
      <c r="P55" s="295">
        <v>12</v>
      </c>
      <c r="Q55" s="351" t="s">
        <v>2</v>
      </c>
      <c r="R55" s="139">
        <v>160660</v>
      </c>
      <c r="S55" s="46"/>
      <c r="T55" s="46"/>
      <c r="U55" s="46"/>
      <c r="V55" s="276"/>
      <c r="W55" s="65">
        <v>6</v>
      </c>
      <c r="X55" s="65">
        <v>1</v>
      </c>
      <c r="Y55" s="66"/>
      <c r="Z55" s="67"/>
      <c r="AA55" s="68"/>
    </row>
    <row r="56" spans="1:27" s="16" customFormat="1" ht="17.100000000000001" customHeight="1">
      <c r="A56" s="138"/>
      <c r="B56" s="139"/>
      <c r="C56" s="138"/>
      <c r="D56" s="139"/>
      <c r="E56" s="117"/>
      <c r="F56" s="117"/>
      <c r="G56" s="380"/>
      <c r="H56" s="380"/>
      <c r="I56" s="426"/>
      <c r="J56" s="186"/>
      <c r="K56" s="118" t="s">
        <v>57</v>
      </c>
      <c r="L56" s="331">
        <v>200000</v>
      </c>
      <c r="M56" s="358" t="s">
        <v>160</v>
      </c>
      <c r="N56" s="245">
        <v>12</v>
      </c>
      <c r="O56" s="358" t="s">
        <v>160</v>
      </c>
      <c r="P56" s="245">
        <v>1</v>
      </c>
      <c r="Q56" s="351" t="s">
        <v>2</v>
      </c>
      <c r="R56" s="139">
        <v>617020</v>
      </c>
      <c r="S56" s="46"/>
      <c r="T56" s="46"/>
      <c r="U56" s="46"/>
      <c r="V56" s="276"/>
      <c r="W56" s="65">
        <v>1</v>
      </c>
      <c r="X56" s="65">
        <v>1</v>
      </c>
      <c r="Y56" s="66"/>
      <c r="Z56" s="67"/>
      <c r="AA56" s="68"/>
    </row>
    <row r="57" spans="1:27" s="16" customFormat="1" ht="16.5">
      <c r="A57" s="138"/>
      <c r="B57" s="139"/>
      <c r="C57" s="138"/>
      <c r="D57" s="139"/>
      <c r="E57" s="117"/>
      <c r="F57" s="117"/>
      <c r="G57" s="380"/>
      <c r="H57" s="380"/>
      <c r="I57" s="426"/>
      <c r="J57" s="186"/>
      <c r="K57" s="118" t="s">
        <v>58</v>
      </c>
      <c r="L57" s="331">
        <v>800000</v>
      </c>
      <c r="M57" s="358" t="s">
        <v>160</v>
      </c>
      <c r="N57" s="245">
        <v>1</v>
      </c>
      <c r="O57" s="358" t="s">
        <v>160</v>
      </c>
      <c r="P57" s="245">
        <v>2</v>
      </c>
      <c r="Q57" s="351" t="s">
        <v>2</v>
      </c>
      <c r="R57" s="139">
        <v>365820</v>
      </c>
      <c r="S57" s="46"/>
      <c r="T57" s="46"/>
      <c r="U57" s="46"/>
      <c r="V57" s="276"/>
      <c r="W57" s="65">
        <v>1</v>
      </c>
      <c r="X57" s="65">
        <v>2</v>
      </c>
      <c r="Y57" s="66"/>
      <c r="Z57" s="67"/>
      <c r="AA57" s="68"/>
    </row>
    <row r="58" spans="1:27" s="16" customFormat="1" ht="17.100000000000001" customHeight="1">
      <c r="A58" s="138"/>
      <c r="B58" s="139"/>
      <c r="C58" s="138"/>
      <c r="D58" s="143"/>
      <c r="E58" s="117"/>
      <c r="F58" s="117"/>
      <c r="G58" s="380"/>
      <c r="H58" s="380"/>
      <c r="I58" s="426"/>
      <c r="J58" s="186"/>
      <c r="K58" s="118" t="s">
        <v>59</v>
      </c>
      <c r="L58" s="331">
        <v>30000</v>
      </c>
      <c r="M58" s="435" t="s">
        <v>160</v>
      </c>
      <c r="N58" s="245">
        <v>1</v>
      </c>
      <c r="O58" s="435" t="s">
        <v>160</v>
      </c>
      <c r="P58" s="295">
        <v>12</v>
      </c>
      <c r="Q58" s="351" t="s">
        <v>2</v>
      </c>
      <c r="R58" s="139">
        <v>121950</v>
      </c>
      <c r="S58" s="46"/>
      <c r="T58" s="46"/>
      <c r="U58" s="46"/>
      <c r="V58" s="276"/>
      <c r="W58" s="65">
        <v>1</v>
      </c>
      <c r="X58" s="65">
        <v>12</v>
      </c>
      <c r="Y58" s="66"/>
      <c r="Z58" s="67"/>
      <c r="AA58" s="68"/>
    </row>
    <row r="59" spans="1:27" s="16" customFormat="1" ht="17.100000000000001" customHeight="1">
      <c r="A59" s="138"/>
      <c r="B59" s="139"/>
      <c r="C59" s="138"/>
      <c r="D59" s="139"/>
      <c r="E59" s="117"/>
      <c r="F59" s="117"/>
      <c r="G59" s="380"/>
      <c r="H59" s="380"/>
      <c r="I59" s="426"/>
      <c r="J59" s="186"/>
      <c r="K59" s="118" t="s">
        <v>60</v>
      </c>
      <c r="L59" s="331">
        <v>100000</v>
      </c>
      <c r="M59" s="358" t="s">
        <v>160</v>
      </c>
      <c r="N59" s="245">
        <v>1</v>
      </c>
      <c r="O59" s="358" t="s">
        <v>160</v>
      </c>
      <c r="P59" s="295">
        <v>12</v>
      </c>
      <c r="Q59" s="351" t="s">
        <v>2</v>
      </c>
      <c r="R59" s="139">
        <v>17100</v>
      </c>
      <c r="S59" s="46"/>
      <c r="T59" s="46"/>
      <c r="U59" s="46"/>
      <c r="V59" s="276"/>
      <c r="W59" s="65">
        <v>30</v>
      </c>
      <c r="X59" s="65">
        <v>1</v>
      </c>
      <c r="Y59" s="66"/>
      <c r="Z59" s="67"/>
      <c r="AA59" s="68"/>
    </row>
    <row r="60" spans="1:27" s="16" customFormat="1" ht="16.5" hidden="1" customHeight="1">
      <c r="A60" s="138"/>
      <c r="B60" s="139"/>
      <c r="C60" s="138"/>
      <c r="D60" s="139"/>
      <c r="E60" s="117"/>
      <c r="F60" s="117"/>
      <c r="G60" s="380"/>
      <c r="H60" s="380"/>
      <c r="I60" s="426"/>
      <c r="J60" s="186"/>
      <c r="K60" s="118" t="s">
        <v>228</v>
      </c>
      <c r="L60" s="331">
        <v>0</v>
      </c>
      <c r="M60" s="358" t="s">
        <v>160</v>
      </c>
      <c r="N60" s="245">
        <v>1</v>
      </c>
      <c r="O60" s="358" t="s">
        <v>160</v>
      </c>
      <c r="P60" s="245">
        <v>1</v>
      </c>
      <c r="Q60" s="351" t="s">
        <v>2</v>
      </c>
      <c r="R60" s="139">
        <f t="shared" si="2"/>
        <v>0</v>
      </c>
      <c r="S60" s="46"/>
      <c r="T60" s="46"/>
      <c r="U60" s="46"/>
      <c r="V60" s="277"/>
      <c r="W60" s="65">
        <v>1</v>
      </c>
      <c r="X60" s="65">
        <v>12</v>
      </c>
      <c r="Y60" s="66"/>
      <c r="Z60" s="67"/>
      <c r="AA60" s="68"/>
    </row>
    <row r="61" spans="1:27" s="16" customFormat="1" ht="17.100000000000001" customHeight="1">
      <c r="A61" s="138"/>
      <c r="B61" s="139"/>
      <c r="C61" s="138"/>
      <c r="D61" s="139"/>
      <c r="E61" s="117"/>
      <c r="F61" s="117"/>
      <c r="G61" s="380"/>
      <c r="H61" s="380"/>
      <c r="I61" s="426"/>
      <c r="J61" s="186"/>
      <c r="K61" s="118" t="s">
        <v>227</v>
      </c>
      <c r="L61" s="331">
        <v>1500000</v>
      </c>
      <c r="M61" s="358" t="s">
        <v>160</v>
      </c>
      <c r="N61" s="245">
        <v>2</v>
      </c>
      <c r="O61" s="358" t="s">
        <v>160</v>
      </c>
      <c r="P61" s="245">
        <v>1</v>
      </c>
      <c r="Q61" s="351" t="s">
        <v>2</v>
      </c>
      <c r="R61" s="139">
        <v>3218755</v>
      </c>
      <c r="S61" s="46"/>
      <c r="T61" s="46"/>
      <c r="U61" s="46"/>
      <c r="V61" s="277"/>
      <c r="W61" s="65">
        <v>1</v>
      </c>
      <c r="X61" s="65">
        <v>2</v>
      </c>
      <c r="Y61" s="66"/>
      <c r="Z61" s="67"/>
      <c r="AA61" s="68"/>
    </row>
    <row r="62" spans="1:27" s="16" customFormat="1" ht="17.100000000000001" hidden="1" customHeight="1">
      <c r="A62" s="138"/>
      <c r="B62" s="139"/>
      <c r="C62" s="138"/>
      <c r="D62" s="139"/>
      <c r="E62" s="117"/>
      <c r="F62" s="117"/>
      <c r="G62" s="380"/>
      <c r="H62" s="380"/>
      <c r="I62" s="426"/>
      <c r="J62" s="186"/>
      <c r="K62" s="118"/>
      <c r="L62" s="331"/>
      <c r="M62" s="358" t="s">
        <v>160</v>
      </c>
      <c r="N62" s="245">
        <v>1</v>
      </c>
      <c r="O62" s="358" t="s">
        <v>160</v>
      </c>
      <c r="P62" s="245">
        <v>12</v>
      </c>
      <c r="Q62" s="351" t="s">
        <v>2</v>
      </c>
      <c r="R62" s="139">
        <f t="shared" ref="R62" si="3">L62*N62*P62</f>
        <v>0</v>
      </c>
      <c r="S62" s="46"/>
      <c r="T62" s="46"/>
      <c r="U62" s="46"/>
      <c r="V62" s="277"/>
      <c r="W62" s="65"/>
      <c r="X62" s="65"/>
      <c r="Y62" s="66"/>
      <c r="Z62" s="67"/>
      <c r="AA62" s="68"/>
    </row>
    <row r="63" spans="1:27" s="16" customFormat="1" ht="17.100000000000001" customHeight="1">
      <c r="A63" s="138"/>
      <c r="B63" s="139"/>
      <c r="C63" s="138"/>
      <c r="D63" s="139"/>
      <c r="E63" s="117"/>
      <c r="F63" s="117"/>
      <c r="G63" s="380"/>
      <c r="H63" s="380"/>
      <c r="I63" s="426"/>
      <c r="J63" s="186"/>
      <c r="K63" s="118" t="s">
        <v>291</v>
      </c>
      <c r="L63" s="331">
        <v>100000</v>
      </c>
      <c r="M63" s="358" t="s">
        <v>160</v>
      </c>
      <c r="N63" s="245">
        <v>1</v>
      </c>
      <c r="O63" s="358" t="s">
        <v>160</v>
      </c>
      <c r="P63" s="245">
        <v>12</v>
      </c>
      <c r="Q63" s="351" t="s">
        <v>2</v>
      </c>
      <c r="R63" s="139">
        <v>699620</v>
      </c>
      <c r="S63" s="46"/>
      <c r="T63" s="46"/>
      <c r="U63" s="46"/>
      <c r="V63" s="277"/>
      <c r="W63" s="65"/>
      <c r="X63" s="65"/>
      <c r="Y63" s="66"/>
      <c r="Z63" s="67"/>
      <c r="AA63" s="68"/>
    </row>
    <row r="64" spans="1:27" s="16" customFormat="1" ht="17.100000000000001" customHeight="1">
      <c r="A64" s="138"/>
      <c r="B64" s="139"/>
      <c r="C64" s="138"/>
      <c r="D64" s="139"/>
      <c r="E64" s="134"/>
      <c r="F64" s="117"/>
      <c r="G64" s="380"/>
      <c r="H64" s="380"/>
      <c r="I64" s="426"/>
      <c r="J64" s="186"/>
      <c r="K64" s="118" t="s">
        <v>301</v>
      </c>
      <c r="L64" s="331">
        <v>200000</v>
      </c>
      <c r="M64" s="358" t="s">
        <v>160</v>
      </c>
      <c r="N64" s="245">
        <v>1</v>
      </c>
      <c r="O64" s="358" t="s">
        <v>160</v>
      </c>
      <c r="P64" s="295">
        <v>12</v>
      </c>
      <c r="Q64" s="351" t="s">
        <v>2</v>
      </c>
      <c r="R64" s="143">
        <v>530000</v>
      </c>
      <c r="S64" s="46"/>
      <c r="T64" s="46"/>
      <c r="U64" s="46"/>
      <c r="V64" s="277"/>
      <c r="W64" s="65">
        <v>1</v>
      </c>
      <c r="X64" s="65">
        <v>12</v>
      </c>
      <c r="Y64" s="66"/>
      <c r="Z64" s="67"/>
      <c r="AA64" s="68"/>
    </row>
    <row r="65" spans="1:27" s="16" customFormat="1" ht="17.100000000000001" customHeight="1">
      <c r="A65" s="138"/>
      <c r="B65" s="139"/>
      <c r="C65" s="138"/>
      <c r="D65" s="139"/>
      <c r="E65" s="222" t="s">
        <v>226</v>
      </c>
      <c r="F65" s="112" t="s">
        <v>225</v>
      </c>
      <c r="G65" s="377">
        <v>30193000</v>
      </c>
      <c r="H65" s="377">
        <f>SUM(R65:R71)</f>
        <v>28828614</v>
      </c>
      <c r="I65" s="423">
        <f>H65-G65</f>
        <v>-1364386</v>
      </c>
      <c r="J65" s="156">
        <f>I65/G65*100</f>
        <v>-4.5188818600337823</v>
      </c>
      <c r="K65" s="127" t="s">
        <v>62</v>
      </c>
      <c r="L65" s="330">
        <v>50000</v>
      </c>
      <c r="M65" s="273" t="s">
        <v>160</v>
      </c>
      <c r="N65" s="243">
        <v>1</v>
      </c>
      <c r="O65" s="273" t="s">
        <v>160</v>
      </c>
      <c r="P65" s="298">
        <v>12</v>
      </c>
      <c r="Q65" s="350" t="s">
        <v>2</v>
      </c>
      <c r="R65" s="137">
        <v>193200</v>
      </c>
      <c r="S65" s="46"/>
      <c r="T65" s="46"/>
      <c r="U65" s="46"/>
      <c r="V65" s="277"/>
      <c r="W65" s="65">
        <v>1</v>
      </c>
      <c r="X65" s="65">
        <v>4</v>
      </c>
      <c r="Y65" s="66"/>
      <c r="Z65" s="67"/>
      <c r="AA65" s="68"/>
    </row>
    <row r="66" spans="1:27" s="16" customFormat="1" ht="17.100000000000001" customHeight="1">
      <c r="A66" s="138"/>
      <c r="B66" s="139"/>
      <c r="C66" s="138"/>
      <c r="D66" s="139"/>
      <c r="E66" s="168"/>
      <c r="F66" s="117"/>
      <c r="G66" s="380"/>
      <c r="H66" s="380"/>
      <c r="I66" s="418"/>
      <c r="J66" s="186"/>
      <c r="K66" s="118" t="s">
        <v>302</v>
      </c>
      <c r="L66" s="331">
        <v>300000</v>
      </c>
      <c r="M66" s="358" t="s">
        <v>160</v>
      </c>
      <c r="N66" s="245">
        <v>1</v>
      </c>
      <c r="O66" s="358" t="s">
        <v>160</v>
      </c>
      <c r="P66" s="295">
        <v>12</v>
      </c>
      <c r="Q66" s="274" t="s">
        <v>2</v>
      </c>
      <c r="R66" s="139">
        <v>2602714</v>
      </c>
      <c r="S66" s="46"/>
      <c r="T66" s="46"/>
      <c r="U66" s="46"/>
      <c r="V66" s="276"/>
      <c r="W66" s="65">
        <v>1</v>
      </c>
      <c r="X66" s="65">
        <v>12</v>
      </c>
      <c r="Y66" s="66"/>
      <c r="Z66" s="67"/>
      <c r="AA66" s="68"/>
    </row>
    <row r="67" spans="1:27" s="16" customFormat="1" ht="17.100000000000001" customHeight="1">
      <c r="A67" s="138"/>
      <c r="B67" s="139"/>
      <c r="C67" s="138"/>
      <c r="D67" s="139"/>
      <c r="E67" s="117"/>
      <c r="F67" s="117"/>
      <c r="G67" s="380"/>
      <c r="H67" s="380"/>
      <c r="I67" s="418"/>
      <c r="J67" s="186"/>
      <c r="K67" s="118" t="s">
        <v>63</v>
      </c>
      <c r="L67" s="331">
        <v>800000</v>
      </c>
      <c r="M67" s="358" t="s">
        <v>160</v>
      </c>
      <c r="N67" s="245">
        <v>1</v>
      </c>
      <c r="O67" s="358" t="s">
        <v>160</v>
      </c>
      <c r="P67" s="295">
        <v>12</v>
      </c>
      <c r="Q67" s="351" t="s">
        <v>2</v>
      </c>
      <c r="R67" s="139">
        <v>10637520</v>
      </c>
      <c r="S67" s="46"/>
      <c r="T67" s="46"/>
      <c r="U67" s="46"/>
      <c r="V67" s="276"/>
      <c r="W67" s="65">
        <v>1</v>
      </c>
      <c r="X67" s="65">
        <v>12</v>
      </c>
      <c r="Y67" s="66"/>
      <c r="Z67" s="67"/>
      <c r="AA67" s="68"/>
    </row>
    <row r="68" spans="1:27" s="16" customFormat="1" ht="17.100000000000001" customHeight="1">
      <c r="A68" s="138"/>
      <c r="B68" s="139"/>
      <c r="C68" s="138"/>
      <c r="D68" s="139"/>
      <c r="E68" s="117"/>
      <c r="F68" s="117"/>
      <c r="G68" s="380"/>
      <c r="H68" s="380"/>
      <c r="I68" s="418"/>
      <c r="J68" s="186"/>
      <c r="K68" s="118" t="s">
        <v>64</v>
      </c>
      <c r="L68" s="331">
        <v>1200000</v>
      </c>
      <c r="M68" s="358" t="s">
        <v>160</v>
      </c>
      <c r="N68" s="245">
        <v>1</v>
      </c>
      <c r="O68" s="358" t="s">
        <v>160</v>
      </c>
      <c r="P68" s="295">
        <v>12</v>
      </c>
      <c r="Q68" s="351" t="s">
        <v>2</v>
      </c>
      <c r="R68" s="139">
        <v>12503680</v>
      </c>
      <c r="S68" s="46"/>
      <c r="T68" s="46"/>
      <c r="U68" s="46"/>
      <c r="V68" s="276"/>
      <c r="W68" s="65">
        <v>1</v>
      </c>
      <c r="X68" s="65">
        <v>12</v>
      </c>
      <c r="Y68" s="66"/>
      <c r="Z68" s="67"/>
      <c r="AA68" s="68"/>
    </row>
    <row r="69" spans="1:27" s="16" customFormat="1" ht="17.100000000000001" hidden="1" customHeight="1">
      <c r="A69" s="138"/>
      <c r="B69" s="139"/>
      <c r="C69" s="138"/>
      <c r="D69" s="139"/>
      <c r="E69" s="117"/>
      <c r="F69" s="117"/>
      <c r="G69" s="380"/>
      <c r="H69" s="380"/>
      <c r="I69" s="418"/>
      <c r="J69" s="186"/>
      <c r="K69" s="118"/>
      <c r="L69" s="331"/>
      <c r="M69" s="358" t="s">
        <v>160</v>
      </c>
      <c r="N69" s="245">
        <v>1</v>
      </c>
      <c r="O69" s="358" t="s">
        <v>160</v>
      </c>
      <c r="P69" s="245">
        <v>1</v>
      </c>
      <c r="Q69" s="351" t="s">
        <v>2</v>
      </c>
      <c r="R69" s="139">
        <f t="shared" si="2"/>
        <v>0</v>
      </c>
      <c r="S69" s="46"/>
      <c r="T69" s="46"/>
      <c r="U69" s="46"/>
      <c r="V69" s="276"/>
      <c r="W69" s="65">
        <v>1</v>
      </c>
      <c r="X69" s="65">
        <v>1</v>
      </c>
      <c r="Y69" s="66"/>
      <c r="Z69" s="67"/>
      <c r="AA69" s="68"/>
    </row>
    <row r="70" spans="1:27" s="16" customFormat="1" ht="17.100000000000001" customHeight="1">
      <c r="A70" s="138"/>
      <c r="B70" s="139"/>
      <c r="C70" s="138"/>
      <c r="D70" s="139"/>
      <c r="E70" s="117"/>
      <c r="F70" s="117"/>
      <c r="G70" s="380"/>
      <c r="H70" s="380"/>
      <c r="I70" s="418"/>
      <c r="J70" s="186"/>
      <c r="K70" s="118" t="s">
        <v>65</v>
      </c>
      <c r="L70" s="331">
        <v>350000</v>
      </c>
      <c r="M70" s="358" t="s">
        <v>160</v>
      </c>
      <c r="N70" s="245">
        <v>1</v>
      </c>
      <c r="O70" s="358" t="s">
        <v>160</v>
      </c>
      <c r="P70" s="295">
        <v>12</v>
      </c>
      <c r="Q70" s="351" t="s">
        <v>2</v>
      </c>
      <c r="R70" s="143">
        <v>2891500</v>
      </c>
      <c r="S70" s="46"/>
      <c r="T70" s="46"/>
      <c r="U70" s="46"/>
      <c r="V70" s="276"/>
      <c r="W70" s="65">
        <v>1</v>
      </c>
      <c r="X70" s="65">
        <v>12</v>
      </c>
      <c r="Y70" s="66"/>
      <c r="Z70" s="67"/>
      <c r="AA70" s="68"/>
    </row>
    <row r="71" spans="1:27" s="16" customFormat="1" ht="17.100000000000001" hidden="1" customHeight="1">
      <c r="A71" s="138"/>
      <c r="B71" s="139"/>
      <c r="C71" s="138"/>
      <c r="D71" s="139"/>
      <c r="E71" s="117"/>
      <c r="F71" s="134"/>
      <c r="G71" s="381"/>
      <c r="H71" s="381"/>
      <c r="I71" s="420"/>
      <c r="J71" s="152"/>
      <c r="K71" s="129" t="s">
        <v>66</v>
      </c>
      <c r="L71" s="332"/>
      <c r="M71" s="71" t="s">
        <v>160</v>
      </c>
      <c r="N71" s="241">
        <v>1</v>
      </c>
      <c r="O71" s="71" t="s">
        <v>160</v>
      </c>
      <c r="P71" s="296">
        <v>12</v>
      </c>
      <c r="Q71" s="352" t="s">
        <v>2</v>
      </c>
      <c r="R71" s="137">
        <f t="shared" si="2"/>
        <v>0</v>
      </c>
      <c r="S71" s="46"/>
      <c r="T71" s="46"/>
      <c r="U71" s="46"/>
      <c r="V71" s="276"/>
      <c r="W71" s="65">
        <v>1</v>
      </c>
      <c r="X71" s="65">
        <v>12</v>
      </c>
      <c r="Y71" s="66"/>
      <c r="Z71" s="67"/>
      <c r="AA71" s="68"/>
    </row>
    <row r="72" spans="1:27" s="16" customFormat="1" ht="17.100000000000001" customHeight="1">
      <c r="A72" s="138"/>
      <c r="B72" s="139"/>
      <c r="C72" s="138"/>
      <c r="D72" s="139"/>
      <c r="E72" s="222" t="s">
        <v>224</v>
      </c>
      <c r="F72" s="112" t="s">
        <v>223</v>
      </c>
      <c r="G72" s="377">
        <v>8898250</v>
      </c>
      <c r="H72" s="377">
        <f>SUM(R72:R79)</f>
        <v>8107560</v>
      </c>
      <c r="I72" s="423">
        <f>H72-G72</f>
        <v>-790690</v>
      </c>
      <c r="J72" s="156">
        <f>I72/G72*100</f>
        <v>-8.8859045317899596</v>
      </c>
      <c r="K72" s="127" t="s">
        <v>67</v>
      </c>
      <c r="L72" s="330">
        <v>250000</v>
      </c>
      <c r="M72" s="273" t="s">
        <v>160</v>
      </c>
      <c r="N72" s="243">
        <v>4</v>
      </c>
      <c r="O72" s="273" t="s">
        <v>160</v>
      </c>
      <c r="P72" s="243">
        <v>1</v>
      </c>
      <c r="Q72" s="350" t="s">
        <v>2</v>
      </c>
      <c r="R72" s="137">
        <v>354170</v>
      </c>
      <c r="S72" s="46"/>
      <c r="T72" s="46"/>
      <c r="U72" s="46"/>
      <c r="V72" s="276"/>
      <c r="W72" s="65">
        <v>1</v>
      </c>
      <c r="X72" s="65">
        <v>1</v>
      </c>
      <c r="Y72" s="66"/>
      <c r="Z72" s="67"/>
      <c r="AA72" s="68"/>
    </row>
    <row r="73" spans="1:27" s="16" customFormat="1" ht="17.100000000000001" customHeight="1">
      <c r="A73" s="138"/>
      <c r="B73" s="139"/>
      <c r="C73" s="138"/>
      <c r="D73" s="139"/>
      <c r="E73" s="166"/>
      <c r="F73" s="117"/>
      <c r="G73" s="380"/>
      <c r="H73" s="380"/>
      <c r="I73" s="418"/>
      <c r="J73" s="186"/>
      <c r="K73" s="118" t="s">
        <v>303</v>
      </c>
      <c r="L73" s="331">
        <v>400000</v>
      </c>
      <c r="M73" s="358" t="s">
        <v>160</v>
      </c>
      <c r="N73" s="245">
        <v>6</v>
      </c>
      <c r="O73" s="358" t="s">
        <v>160</v>
      </c>
      <c r="P73" s="245">
        <v>1</v>
      </c>
      <c r="Q73" s="351" t="s">
        <v>2</v>
      </c>
      <c r="R73" s="139">
        <v>2684080</v>
      </c>
      <c r="S73" s="46"/>
      <c r="T73" s="46"/>
      <c r="U73" s="46"/>
      <c r="V73" s="276"/>
      <c r="W73" s="65">
        <v>3</v>
      </c>
      <c r="X73" s="65">
        <v>1</v>
      </c>
      <c r="Y73" s="66"/>
      <c r="Z73" s="67"/>
      <c r="AA73" s="68"/>
    </row>
    <row r="74" spans="1:27" s="16" customFormat="1" ht="17.100000000000001" customHeight="1">
      <c r="A74" s="138"/>
      <c r="B74" s="139"/>
      <c r="C74" s="138"/>
      <c r="D74" s="139"/>
      <c r="E74" s="117"/>
      <c r="F74" s="117"/>
      <c r="G74" s="380"/>
      <c r="H74" s="380"/>
      <c r="I74" s="418"/>
      <c r="J74" s="186"/>
      <c r="K74" s="118" t="s">
        <v>304</v>
      </c>
      <c r="L74" s="331">
        <v>1600000</v>
      </c>
      <c r="M74" s="358" t="s">
        <v>160</v>
      </c>
      <c r="N74" s="245">
        <v>1</v>
      </c>
      <c r="O74" s="358" t="s">
        <v>160</v>
      </c>
      <c r="P74" s="245">
        <v>1</v>
      </c>
      <c r="Q74" s="351" t="s">
        <v>2</v>
      </c>
      <c r="R74" s="139">
        <v>173900</v>
      </c>
      <c r="S74" s="314"/>
      <c r="T74" s="314"/>
      <c r="U74" s="314"/>
      <c r="V74" s="315" t="s">
        <v>279</v>
      </c>
      <c r="W74" s="65">
        <v>1</v>
      </c>
      <c r="X74" s="65">
        <v>1</v>
      </c>
      <c r="Y74" s="66"/>
      <c r="Z74" s="67"/>
      <c r="AA74" s="68"/>
    </row>
    <row r="75" spans="1:27" s="16" customFormat="1" ht="17.100000000000001" customHeight="1">
      <c r="A75" s="138"/>
      <c r="B75" s="139"/>
      <c r="C75" s="138"/>
      <c r="D75" s="139"/>
      <c r="E75" s="117"/>
      <c r="F75" s="117"/>
      <c r="G75" s="380"/>
      <c r="H75" s="380"/>
      <c r="I75" s="418"/>
      <c r="J75" s="186"/>
      <c r="K75" s="118" t="s">
        <v>68</v>
      </c>
      <c r="L75" s="331">
        <v>500000</v>
      </c>
      <c r="M75" s="358" t="s">
        <v>160</v>
      </c>
      <c r="N75" s="245">
        <v>1</v>
      </c>
      <c r="O75" s="358" t="s">
        <v>160</v>
      </c>
      <c r="P75" s="245">
        <v>1</v>
      </c>
      <c r="Q75" s="351" t="s">
        <v>2</v>
      </c>
      <c r="R75" s="139">
        <v>475000</v>
      </c>
      <c r="S75" s="46"/>
      <c r="T75" s="46"/>
      <c r="U75" s="46"/>
      <c r="V75" s="277"/>
      <c r="W75" s="65">
        <v>1</v>
      </c>
      <c r="X75" s="65">
        <v>1</v>
      </c>
      <c r="Y75" s="66"/>
      <c r="Z75" s="67"/>
      <c r="AA75" s="68"/>
    </row>
    <row r="76" spans="1:27" s="16" customFormat="1" ht="17.100000000000001" customHeight="1">
      <c r="A76" s="138"/>
      <c r="B76" s="139"/>
      <c r="C76" s="138"/>
      <c r="D76" s="139"/>
      <c r="E76" s="117"/>
      <c r="F76" s="117"/>
      <c r="G76" s="380"/>
      <c r="H76" s="380"/>
      <c r="I76" s="418"/>
      <c r="J76" s="186"/>
      <c r="K76" s="118" t="s">
        <v>69</v>
      </c>
      <c r="L76" s="331">
        <v>100000</v>
      </c>
      <c r="M76" s="358" t="s">
        <v>160</v>
      </c>
      <c r="N76" s="245">
        <v>1</v>
      </c>
      <c r="O76" s="358" t="s">
        <v>160</v>
      </c>
      <c r="P76" s="245">
        <v>14</v>
      </c>
      <c r="Q76" s="351" t="s">
        <v>2</v>
      </c>
      <c r="R76" s="139">
        <v>1500000</v>
      </c>
      <c r="S76" s="46"/>
      <c r="T76" s="46"/>
      <c r="U76" s="46"/>
      <c r="V76" s="276"/>
      <c r="W76" s="65">
        <v>1</v>
      </c>
      <c r="X76" s="65">
        <v>14</v>
      </c>
      <c r="Y76" s="66"/>
      <c r="Z76" s="67"/>
      <c r="AA76" s="68"/>
    </row>
    <row r="77" spans="1:27" s="16" customFormat="1" ht="17.100000000000001" customHeight="1">
      <c r="A77" s="138"/>
      <c r="B77" s="139"/>
      <c r="C77" s="138"/>
      <c r="D77" s="139"/>
      <c r="E77" s="117"/>
      <c r="F77" s="117"/>
      <c r="G77" s="380"/>
      <c r="H77" s="380"/>
      <c r="I77" s="418"/>
      <c r="J77" s="186"/>
      <c r="K77" s="118" t="s">
        <v>70</v>
      </c>
      <c r="L77" s="331">
        <v>160000</v>
      </c>
      <c r="M77" s="358" t="s">
        <v>160</v>
      </c>
      <c r="N77" s="245">
        <v>1</v>
      </c>
      <c r="O77" s="358" t="s">
        <v>160</v>
      </c>
      <c r="P77" s="245">
        <v>14</v>
      </c>
      <c r="Q77" s="351" t="s">
        <v>2</v>
      </c>
      <c r="R77" s="139">
        <v>1920000</v>
      </c>
      <c r="S77" s="46"/>
      <c r="T77" s="46"/>
      <c r="U77" s="46"/>
      <c r="V77" s="276"/>
      <c r="W77" s="65">
        <v>1</v>
      </c>
      <c r="X77" s="65">
        <v>14</v>
      </c>
      <c r="Y77" s="66"/>
      <c r="Z77" s="67"/>
      <c r="AA77" s="68"/>
    </row>
    <row r="78" spans="1:27" s="16" customFormat="1" ht="17.100000000000001" hidden="1" customHeight="1">
      <c r="A78" s="138"/>
      <c r="B78" s="139"/>
      <c r="C78" s="138"/>
      <c r="D78" s="139"/>
      <c r="E78" s="117"/>
      <c r="F78" s="117"/>
      <c r="G78" s="380"/>
      <c r="H78" s="380"/>
      <c r="I78" s="418"/>
      <c r="J78" s="186"/>
      <c r="K78" s="118" t="s">
        <v>222</v>
      </c>
      <c r="L78" s="331"/>
      <c r="M78" s="358" t="s">
        <v>160</v>
      </c>
      <c r="N78" s="245">
        <v>1</v>
      </c>
      <c r="O78" s="358" t="s">
        <v>160</v>
      </c>
      <c r="P78" s="295">
        <v>12</v>
      </c>
      <c r="Q78" s="351" t="s">
        <v>2</v>
      </c>
      <c r="R78" s="139">
        <f t="shared" ref="R78:R98" si="4">L78*N78*P78</f>
        <v>0</v>
      </c>
      <c r="S78" s="46"/>
      <c r="T78" s="46"/>
      <c r="U78" s="46"/>
      <c r="V78" s="276"/>
      <c r="W78" s="65">
        <v>1</v>
      </c>
      <c r="X78" s="65">
        <v>12</v>
      </c>
      <c r="Y78" s="66"/>
      <c r="Z78" s="67"/>
      <c r="AA78" s="68"/>
    </row>
    <row r="79" spans="1:27" s="16" customFormat="1" ht="17.100000000000001" customHeight="1">
      <c r="A79" s="138"/>
      <c r="B79" s="139"/>
      <c r="C79" s="138"/>
      <c r="D79" s="139"/>
      <c r="E79" s="134"/>
      <c r="F79" s="134"/>
      <c r="G79" s="381"/>
      <c r="H79" s="381"/>
      <c r="I79" s="420"/>
      <c r="J79" s="152"/>
      <c r="K79" s="129" t="s">
        <v>71</v>
      </c>
      <c r="L79" s="332">
        <v>100000</v>
      </c>
      <c r="M79" s="71" t="s">
        <v>160</v>
      </c>
      <c r="N79" s="241">
        <v>1</v>
      </c>
      <c r="O79" s="71" t="s">
        <v>160</v>
      </c>
      <c r="P79" s="296">
        <v>12</v>
      </c>
      <c r="Q79" s="352" t="s">
        <v>2</v>
      </c>
      <c r="R79" s="143">
        <v>1000410</v>
      </c>
      <c r="S79" s="46"/>
      <c r="T79" s="46"/>
      <c r="U79" s="46"/>
      <c r="V79" s="276"/>
      <c r="W79" s="65">
        <v>1</v>
      </c>
      <c r="X79" s="65">
        <v>12</v>
      </c>
      <c r="Y79" s="66"/>
      <c r="Z79" s="67"/>
      <c r="AA79" s="68"/>
    </row>
    <row r="80" spans="1:27" s="16" customFormat="1" ht="17.100000000000001" customHeight="1">
      <c r="A80" s="138"/>
      <c r="B80" s="139"/>
      <c r="C80" s="138"/>
      <c r="D80" s="139"/>
      <c r="E80" s="222" t="s">
        <v>221</v>
      </c>
      <c r="F80" s="112" t="s">
        <v>220</v>
      </c>
      <c r="G80" s="377">
        <v>7200000</v>
      </c>
      <c r="H80" s="377">
        <f>SUM(R80:R81)</f>
        <v>6670500</v>
      </c>
      <c r="I80" s="423">
        <f>H80-G80</f>
        <v>-529500</v>
      </c>
      <c r="J80" s="156">
        <f>I80/G80*100</f>
        <v>-7.354166666666667</v>
      </c>
      <c r="K80" s="127" t="s">
        <v>72</v>
      </c>
      <c r="L80" s="330">
        <v>500000</v>
      </c>
      <c r="M80" s="273" t="s">
        <v>160</v>
      </c>
      <c r="N80" s="243">
        <v>1</v>
      </c>
      <c r="O80" s="273" t="s">
        <v>160</v>
      </c>
      <c r="P80" s="298">
        <v>12</v>
      </c>
      <c r="Q80" s="350" t="s">
        <v>2</v>
      </c>
      <c r="R80" s="137">
        <v>4137000</v>
      </c>
      <c r="S80" s="46"/>
      <c r="T80" s="46"/>
      <c r="U80" s="46"/>
      <c r="V80" s="276"/>
      <c r="W80" s="65">
        <v>1</v>
      </c>
      <c r="X80" s="65">
        <v>12</v>
      </c>
      <c r="Y80" s="66"/>
      <c r="Z80" s="67"/>
      <c r="AA80" s="68"/>
    </row>
    <row r="81" spans="1:27" s="16" customFormat="1" ht="17.100000000000001" customHeight="1">
      <c r="A81" s="138"/>
      <c r="B81" s="139"/>
      <c r="C81" s="138"/>
      <c r="D81" s="139"/>
      <c r="E81" s="88"/>
      <c r="F81" s="117"/>
      <c r="G81" s="380"/>
      <c r="H81" s="380"/>
      <c r="I81" s="418"/>
      <c r="J81" s="186"/>
      <c r="K81" s="118" t="s">
        <v>219</v>
      </c>
      <c r="L81" s="331">
        <v>400000</v>
      </c>
      <c r="M81" s="358" t="s">
        <v>160</v>
      </c>
      <c r="N81" s="245">
        <v>1</v>
      </c>
      <c r="O81" s="358" t="s">
        <v>160</v>
      </c>
      <c r="P81" s="295">
        <v>12</v>
      </c>
      <c r="Q81" s="351" t="s">
        <v>2</v>
      </c>
      <c r="R81" s="143">
        <v>2533500</v>
      </c>
      <c r="S81" s="46"/>
      <c r="T81" s="46"/>
      <c r="U81" s="46"/>
      <c r="V81" s="276"/>
      <c r="W81" s="65"/>
      <c r="X81" s="65"/>
      <c r="Y81" s="66"/>
      <c r="Z81" s="67"/>
      <c r="AA81" s="68"/>
    </row>
    <row r="82" spans="1:27" s="16" customFormat="1" ht="17.100000000000001" customHeight="1">
      <c r="A82" s="138"/>
      <c r="B82" s="139"/>
      <c r="C82" s="138"/>
      <c r="D82" s="139"/>
      <c r="E82" s="222" t="s">
        <v>218</v>
      </c>
      <c r="F82" s="112" t="s">
        <v>215</v>
      </c>
      <c r="G82" s="377">
        <v>25686000</v>
      </c>
      <c r="H82" s="377">
        <f>SUM(R82:R88)</f>
        <v>22579580</v>
      </c>
      <c r="I82" s="423">
        <f>H82-G82</f>
        <v>-3106420</v>
      </c>
      <c r="J82" s="156">
        <f>I82/G82*100</f>
        <v>-12.093825430195437</v>
      </c>
      <c r="K82" s="127" t="s">
        <v>217</v>
      </c>
      <c r="L82" s="330">
        <v>200000</v>
      </c>
      <c r="M82" s="273" t="s">
        <v>160</v>
      </c>
      <c r="N82" s="243">
        <v>1</v>
      </c>
      <c r="O82" s="273" t="s">
        <v>160</v>
      </c>
      <c r="P82" s="298">
        <v>12</v>
      </c>
      <c r="Q82" s="350" t="s">
        <v>2</v>
      </c>
      <c r="R82" s="137">
        <v>797300</v>
      </c>
      <c r="S82" s="46"/>
      <c r="T82" s="46"/>
      <c r="U82" s="46"/>
      <c r="V82" s="276"/>
      <c r="W82" s="65"/>
      <c r="X82" s="65"/>
      <c r="Y82" s="66"/>
      <c r="Z82" s="67"/>
      <c r="AA82" s="68"/>
    </row>
    <row r="83" spans="1:27" s="16" customFormat="1" ht="17.100000000000001" customHeight="1">
      <c r="A83" s="138"/>
      <c r="B83" s="139"/>
      <c r="C83" s="138"/>
      <c r="D83" s="139"/>
      <c r="E83" s="223"/>
      <c r="F83" s="87"/>
      <c r="G83" s="380"/>
      <c r="H83" s="380"/>
      <c r="I83" s="418"/>
      <c r="J83" s="186"/>
      <c r="K83" s="118" t="s">
        <v>216</v>
      </c>
      <c r="L83" s="331">
        <v>100000</v>
      </c>
      <c r="M83" s="358" t="s">
        <v>160</v>
      </c>
      <c r="N83" s="245">
        <v>36</v>
      </c>
      <c r="O83" s="358" t="s">
        <v>160</v>
      </c>
      <c r="P83" s="245">
        <v>1</v>
      </c>
      <c r="Q83" s="351" t="s">
        <v>2</v>
      </c>
      <c r="R83" s="139">
        <v>5766000</v>
      </c>
      <c r="S83" s="46"/>
      <c r="T83" s="46"/>
      <c r="U83" s="46"/>
      <c r="V83" s="276"/>
      <c r="W83" s="65"/>
      <c r="X83" s="65"/>
      <c r="Y83" s="66"/>
      <c r="Z83" s="67"/>
      <c r="AA83" s="68"/>
    </row>
    <row r="84" spans="1:27" s="16" customFormat="1" ht="17.100000000000001" customHeight="1">
      <c r="A84" s="138"/>
      <c r="B84" s="139"/>
      <c r="C84" s="138"/>
      <c r="D84" s="139"/>
      <c r="E84" s="223"/>
      <c r="F84" s="87"/>
      <c r="G84" s="380"/>
      <c r="H84" s="380"/>
      <c r="I84" s="418"/>
      <c r="J84" s="186"/>
      <c r="K84" s="114" t="s">
        <v>315</v>
      </c>
      <c r="L84" s="331">
        <v>25000</v>
      </c>
      <c r="M84" s="358" t="s">
        <v>160</v>
      </c>
      <c r="N84" s="245">
        <v>36</v>
      </c>
      <c r="O84" s="358" t="s">
        <v>160</v>
      </c>
      <c r="P84" s="295">
        <v>12</v>
      </c>
      <c r="Q84" s="351" t="s">
        <v>2</v>
      </c>
      <c r="R84" s="139">
        <v>7898000</v>
      </c>
      <c r="S84" s="46"/>
      <c r="T84" s="46"/>
      <c r="U84" s="46"/>
      <c r="V84" s="345">
        <f>Y84/W84/X84</f>
        <v>23148.148148148146</v>
      </c>
      <c r="W84" s="65">
        <v>36</v>
      </c>
      <c r="X84" s="65">
        <v>12</v>
      </c>
      <c r="Y84" s="66">
        <v>10000000</v>
      </c>
      <c r="Z84" s="67"/>
      <c r="AA84" s="68"/>
    </row>
    <row r="85" spans="1:27" s="16" customFormat="1" ht="17.100000000000001" customHeight="1">
      <c r="A85" s="138"/>
      <c r="B85" s="139"/>
      <c r="C85" s="138"/>
      <c r="D85" s="139"/>
      <c r="E85" s="223"/>
      <c r="F85" s="87"/>
      <c r="G85" s="380"/>
      <c r="H85" s="380"/>
      <c r="I85" s="418"/>
      <c r="J85" s="186"/>
      <c r="K85" s="118" t="s">
        <v>61</v>
      </c>
      <c r="L85" s="331">
        <v>45000</v>
      </c>
      <c r="M85" s="358" t="s">
        <v>160</v>
      </c>
      <c r="N85" s="245">
        <v>36</v>
      </c>
      <c r="O85" s="358" t="s">
        <v>160</v>
      </c>
      <c r="P85" s="245">
        <v>4</v>
      </c>
      <c r="Q85" s="351" t="s">
        <v>2</v>
      </c>
      <c r="R85" s="139">
        <v>2943140</v>
      </c>
      <c r="S85" s="46"/>
      <c r="T85" s="46"/>
      <c r="U85" s="46"/>
      <c r="V85" s="276"/>
      <c r="W85" s="65"/>
      <c r="X85" s="65"/>
      <c r="Y85" s="66"/>
      <c r="Z85" s="67"/>
      <c r="AA85" s="68"/>
    </row>
    <row r="86" spans="1:27" s="16" customFormat="1" ht="17.100000000000001" customHeight="1">
      <c r="A86" s="138"/>
      <c r="B86" s="139"/>
      <c r="C86" s="138"/>
      <c r="D86" s="139"/>
      <c r="E86" s="223"/>
      <c r="F86" s="87"/>
      <c r="G86" s="380"/>
      <c r="H86" s="380"/>
      <c r="I86" s="418"/>
      <c r="J86" s="186"/>
      <c r="K86" s="118" t="s">
        <v>316</v>
      </c>
      <c r="L86" s="331">
        <v>500000</v>
      </c>
      <c r="M86" s="358" t="s">
        <v>160</v>
      </c>
      <c r="N86" s="245">
        <v>1</v>
      </c>
      <c r="O86" s="358" t="s">
        <v>160</v>
      </c>
      <c r="P86" s="245">
        <v>4</v>
      </c>
      <c r="Q86" s="351" t="s">
        <v>2</v>
      </c>
      <c r="R86" s="139">
        <v>250000</v>
      </c>
      <c r="S86" s="46"/>
      <c r="T86" s="46"/>
      <c r="U86" s="46"/>
      <c r="V86" s="276"/>
      <c r="W86" s="65"/>
      <c r="X86" s="65"/>
      <c r="Y86" s="66"/>
      <c r="Z86" s="67"/>
      <c r="AA86" s="68"/>
    </row>
    <row r="87" spans="1:27" s="16" customFormat="1" ht="17.100000000000001" customHeight="1">
      <c r="A87" s="138"/>
      <c r="B87" s="139"/>
      <c r="C87" s="138"/>
      <c r="D87" s="139"/>
      <c r="E87" s="223"/>
      <c r="F87" s="87"/>
      <c r="G87" s="380"/>
      <c r="H87" s="380"/>
      <c r="I87" s="418"/>
      <c r="J87" s="186"/>
      <c r="K87" s="118" t="s">
        <v>280</v>
      </c>
      <c r="L87" s="331"/>
      <c r="M87" s="435" t="s">
        <v>160</v>
      </c>
      <c r="N87" s="245">
        <v>1</v>
      </c>
      <c r="O87" s="435" t="s">
        <v>160</v>
      </c>
      <c r="P87" s="245">
        <v>68</v>
      </c>
      <c r="Q87" s="351" t="s">
        <v>2</v>
      </c>
      <c r="R87" s="139">
        <v>0</v>
      </c>
      <c r="S87" s="46"/>
      <c r="T87" s="46"/>
      <c r="U87" s="46"/>
      <c r="V87" s="276"/>
      <c r="W87" s="65"/>
      <c r="X87" s="65"/>
      <c r="Y87" s="66"/>
      <c r="Z87" s="67"/>
      <c r="AA87" s="68"/>
    </row>
    <row r="88" spans="1:27" s="16" customFormat="1" ht="17.100000000000001" customHeight="1">
      <c r="A88" s="160"/>
      <c r="B88" s="143"/>
      <c r="C88" s="160"/>
      <c r="D88" s="143"/>
      <c r="E88" s="88"/>
      <c r="F88" s="134"/>
      <c r="G88" s="381"/>
      <c r="H88" s="381"/>
      <c r="I88" s="420"/>
      <c r="J88" s="152"/>
      <c r="K88" s="129" t="s">
        <v>215</v>
      </c>
      <c r="L88" s="332">
        <v>300000</v>
      </c>
      <c r="M88" s="71" t="s">
        <v>160</v>
      </c>
      <c r="N88" s="241">
        <v>1</v>
      </c>
      <c r="O88" s="71" t="s">
        <v>160</v>
      </c>
      <c r="P88" s="296">
        <v>12</v>
      </c>
      <c r="Q88" s="352" t="s">
        <v>2</v>
      </c>
      <c r="R88" s="143">
        <v>4925140</v>
      </c>
      <c r="S88" s="46"/>
      <c r="T88" s="46"/>
      <c r="U88" s="46"/>
      <c r="V88" s="276"/>
      <c r="W88" s="65">
        <v>1</v>
      </c>
      <c r="X88" s="65">
        <v>8</v>
      </c>
      <c r="Y88" s="66"/>
      <c r="Z88" s="67"/>
      <c r="AA88" s="68"/>
    </row>
    <row r="89" spans="1:27" s="16" customFormat="1" ht="17.100000000000001" customHeight="1">
      <c r="A89" s="169" t="s">
        <v>214</v>
      </c>
      <c r="B89" s="509" t="s">
        <v>213</v>
      </c>
      <c r="C89" s="510"/>
      <c r="D89" s="510"/>
      <c r="E89" s="510"/>
      <c r="F89" s="511"/>
      <c r="G89" s="376">
        <f>SUM(G90)</f>
        <v>161402300</v>
      </c>
      <c r="H89" s="376">
        <f>H90</f>
        <v>156031190</v>
      </c>
      <c r="I89" s="415">
        <f>H89-G89</f>
        <v>-5371110</v>
      </c>
      <c r="J89" s="152">
        <f>I89/G89*100</f>
        <v>-3.3277778569450378</v>
      </c>
      <c r="K89" s="108"/>
      <c r="L89" s="333"/>
      <c r="M89" s="269"/>
      <c r="N89" s="246"/>
      <c r="O89" s="269"/>
      <c r="P89" s="246"/>
      <c r="Q89" s="102"/>
      <c r="R89" s="137"/>
      <c r="S89" s="46"/>
      <c r="T89" s="46"/>
      <c r="U89" s="46"/>
      <c r="V89" s="277"/>
      <c r="W89" s="65"/>
      <c r="X89" s="65"/>
      <c r="Y89" s="66"/>
      <c r="Z89" s="67"/>
      <c r="AA89" s="68"/>
    </row>
    <row r="90" spans="1:27" s="16" customFormat="1" ht="17.100000000000001" customHeight="1">
      <c r="A90" s="173"/>
      <c r="B90" s="174"/>
      <c r="C90" s="169" t="s">
        <v>212</v>
      </c>
      <c r="D90" s="512" t="s">
        <v>210</v>
      </c>
      <c r="E90" s="513"/>
      <c r="F90" s="514"/>
      <c r="G90" s="377">
        <f>SUM(G91,G94,G101)</f>
        <v>161402300</v>
      </c>
      <c r="H90" s="377">
        <f>SUM(H91:H104)</f>
        <v>156031190</v>
      </c>
      <c r="I90" s="416">
        <f>H90-G90</f>
        <v>-5371110</v>
      </c>
      <c r="J90" s="148">
        <f>I90/G90*100</f>
        <v>-3.3277778569450378</v>
      </c>
      <c r="K90" s="230"/>
      <c r="L90" s="330"/>
      <c r="M90" s="273"/>
      <c r="N90" s="243"/>
      <c r="O90" s="273"/>
      <c r="P90" s="243"/>
      <c r="Q90" s="350"/>
      <c r="R90" s="137"/>
      <c r="S90" s="46"/>
      <c r="T90" s="46"/>
      <c r="U90" s="46"/>
      <c r="V90" s="277"/>
      <c r="W90" s="65"/>
      <c r="X90" s="65"/>
      <c r="Y90" s="66"/>
      <c r="Z90" s="67"/>
      <c r="AA90" s="68"/>
    </row>
    <row r="91" spans="1:27" s="17" customFormat="1" ht="17.100000000000001" customHeight="1">
      <c r="A91" s="175"/>
      <c r="B91" s="176"/>
      <c r="C91" s="173"/>
      <c r="D91" s="174"/>
      <c r="E91" s="91" t="s">
        <v>211</v>
      </c>
      <c r="F91" s="170" t="s">
        <v>210</v>
      </c>
      <c r="G91" s="377">
        <v>132660000</v>
      </c>
      <c r="H91" s="377">
        <f>SUM(R91:R93)</f>
        <v>131490200</v>
      </c>
      <c r="I91" s="423">
        <f>H91-G91</f>
        <v>-1169800</v>
      </c>
      <c r="J91" s="156">
        <f>I91/G91*100</f>
        <v>-0.88180310568370268</v>
      </c>
      <c r="K91" s="136" t="s">
        <v>305</v>
      </c>
      <c r="L91" s="330">
        <v>1500000</v>
      </c>
      <c r="M91" s="273" t="s">
        <v>160</v>
      </c>
      <c r="N91" s="243">
        <v>1</v>
      </c>
      <c r="O91" s="273" t="s">
        <v>160</v>
      </c>
      <c r="P91" s="298">
        <v>12</v>
      </c>
      <c r="Q91" s="350" t="s">
        <v>2</v>
      </c>
      <c r="R91" s="137">
        <v>30830200</v>
      </c>
      <c r="S91" s="47"/>
      <c r="T91" s="47"/>
      <c r="U91" s="47"/>
      <c r="V91" s="277"/>
      <c r="W91" s="65">
        <v>1</v>
      </c>
      <c r="X91" s="65">
        <v>12</v>
      </c>
      <c r="Y91" s="66"/>
      <c r="Z91" s="67"/>
      <c r="AA91" s="68"/>
    </row>
    <row r="92" spans="1:27" s="17" customFormat="1" ht="17.100000000000001" customHeight="1">
      <c r="A92" s="175"/>
      <c r="B92" s="176"/>
      <c r="C92" s="175"/>
      <c r="D92" s="176"/>
      <c r="E92" s="224"/>
      <c r="F92" s="170"/>
      <c r="G92" s="380"/>
      <c r="H92" s="380"/>
      <c r="I92" s="426"/>
      <c r="J92" s="186"/>
      <c r="K92" s="118" t="s">
        <v>329</v>
      </c>
      <c r="L92" s="331">
        <v>122880000</v>
      </c>
      <c r="M92" s="358" t="s">
        <v>160</v>
      </c>
      <c r="N92" s="245">
        <v>1</v>
      </c>
      <c r="O92" s="358" t="s">
        <v>160</v>
      </c>
      <c r="P92" s="295">
        <v>1</v>
      </c>
      <c r="Q92" s="351" t="s">
        <v>2</v>
      </c>
      <c r="R92" s="139">
        <v>95660000</v>
      </c>
      <c r="S92" s="47"/>
      <c r="T92" s="47"/>
      <c r="U92" s="47"/>
      <c r="V92" s="277"/>
      <c r="W92" s="65">
        <v>1</v>
      </c>
      <c r="X92" s="65">
        <v>1</v>
      </c>
      <c r="Y92" s="66"/>
      <c r="Z92" s="67"/>
      <c r="AA92" s="68"/>
    </row>
    <row r="93" spans="1:27" s="17" customFormat="1" ht="17.100000000000001" customHeight="1">
      <c r="A93" s="175"/>
      <c r="B93" s="176"/>
      <c r="C93" s="175"/>
      <c r="D93" s="176"/>
      <c r="E93" s="90"/>
      <c r="F93" s="171"/>
      <c r="G93" s="381"/>
      <c r="H93" s="381"/>
      <c r="I93" s="427"/>
      <c r="J93" s="152"/>
      <c r="K93" s="129" t="s">
        <v>363</v>
      </c>
      <c r="L93" s="332">
        <v>19998000</v>
      </c>
      <c r="M93" s="71" t="s">
        <v>160</v>
      </c>
      <c r="N93" s="241">
        <v>1</v>
      </c>
      <c r="O93" s="71" t="s">
        <v>160</v>
      </c>
      <c r="P93" s="296">
        <v>1</v>
      </c>
      <c r="Q93" s="352" t="s">
        <v>2</v>
      </c>
      <c r="R93" s="143">
        <v>5000000</v>
      </c>
      <c r="S93" s="47"/>
      <c r="T93" s="47"/>
      <c r="U93" s="47"/>
      <c r="V93" s="277"/>
      <c r="W93" s="65"/>
      <c r="X93" s="65"/>
      <c r="Y93" s="66"/>
      <c r="Z93" s="67"/>
      <c r="AA93" s="68"/>
    </row>
    <row r="94" spans="1:27" s="16" customFormat="1" ht="17.100000000000001" customHeight="1">
      <c r="A94" s="175"/>
      <c r="B94" s="176"/>
      <c r="C94" s="175"/>
      <c r="D94" s="176"/>
      <c r="E94" s="89" t="s">
        <v>209</v>
      </c>
      <c r="F94" s="172" t="s">
        <v>208</v>
      </c>
      <c r="G94" s="377">
        <v>25561300</v>
      </c>
      <c r="H94" s="377">
        <f>SUM(R94:R100)</f>
        <v>21819990</v>
      </c>
      <c r="I94" s="423">
        <f>H94-G94</f>
        <v>-3741310</v>
      </c>
      <c r="J94" s="156">
        <f>I94/G94*100</f>
        <v>-14.636618638332166</v>
      </c>
      <c r="K94" s="127" t="s">
        <v>73</v>
      </c>
      <c r="L94" s="330">
        <v>900000</v>
      </c>
      <c r="M94" s="273" t="s">
        <v>160</v>
      </c>
      <c r="N94" s="243">
        <v>1</v>
      </c>
      <c r="O94" s="273" t="s">
        <v>160</v>
      </c>
      <c r="P94" s="243">
        <v>4</v>
      </c>
      <c r="Q94" s="350" t="s">
        <v>2</v>
      </c>
      <c r="R94" s="137">
        <v>450000</v>
      </c>
      <c r="S94" s="46"/>
      <c r="T94" s="46"/>
      <c r="U94" s="46"/>
      <c r="V94" s="277"/>
      <c r="W94" s="65">
        <v>1</v>
      </c>
      <c r="X94" s="65">
        <v>2</v>
      </c>
      <c r="Y94" s="66"/>
      <c r="Z94" s="67"/>
      <c r="AA94" s="68"/>
    </row>
    <row r="95" spans="1:27" s="16" customFormat="1" ht="17.100000000000001" customHeight="1">
      <c r="A95" s="175"/>
      <c r="B95" s="176"/>
      <c r="C95" s="175"/>
      <c r="D95" s="176"/>
      <c r="E95" s="170"/>
      <c r="F95" s="170"/>
      <c r="G95" s="380"/>
      <c r="H95" s="380"/>
      <c r="I95" s="418"/>
      <c r="J95" s="186"/>
      <c r="K95" s="118" t="s">
        <v>74</v>
      </c>
      <c r="L95" s="331">
        <v>1250000</v>
      </c>
      <c r="M95" s="358" t="s">
        <v>160</v>
      </c>
      <c r="N95" s="245">
        <v>1</v>
      </c>
      <c r="O95" s="358" t="s">
        <v>160</v>
      </c>
      <c r="P95" s="245">
        <v>4</v>
      </c>
      <c r="Q95" s="351" t="s">
        <v>2</v>
      </c>
      <c r="R95" s="139">
        <v>5908000</v>
      </c>
      <c r="S95" s="46"/>
      <c r="T95" s="46"/>
      <c r="U95" s="46"/>
      <c r="V95" s="277"/>
      <c r="W95" s="65">
        <v>1</v>
      </c>
      <c r="X95" s="65">
        <v>2</v>
      </c>
      <c r="Y95" s="66"/>
      <c r="Z95" s="67"/>
      <c r="AA95" s="68"/>
    </row>
    <row r="96" spans="1:27" s="16" customFormat="1" ht="17.100000000000001" customHeight="1">
      <c r="A96" s="175"/>
      <c r="B96" s="176"/>
      <c r="C96" s="175"/>
      <c r="D96" s="176"/>
      <c r="E96" s="94"/>
      <c r="F96" s="170"/>
      <c r="G96" s="380"/>
      <c r="H96" s="380"/>
      <c r="I96" s="418"/>
      <c r="J96" s="186"/>
      <c r="K96" s="118" t="s">
        <v>75</v>
      </c>
      <c r="L96" s="331">
        <v>500000</v>
      </c>
      <c r="M96" s="358" t="s">
        <v>160</v>
      </c>
      <c r="N96" s="245">
        <v>1</v>
      </c>
      <c r="O96" s="358" t="s">
        <v>160</v>
      </c>
      <c r="P96" s="245">
        <v>2</v>
      </c>
      <c r="Q96" s="351" t="s">
        <v>2</v>
      </c>
      <c r="R96" s="139">
        <v>0</v>
      </c>
      <c r="S96" s="46"/>
      <c r="T96" s="46"/>
      <c r="U96" s="46"/>
      <c r="V96" s="277"/>
      <c r="W96" s="65">
        <v>1</v>
      </c>
      <c r="X96" s="65">
        <v>2</v>
      </c>
      <c r="Y96" s="66"/>
      <c r="Z96" s="67"/>
      <c r="AA96" s="68"/>
    </row>
    <row r="97" spans="1:27" s="16" customFormat="1" ht="17.100000000000001" customHeight="1">
      <c r="A97" s="182"/>
      <c r="B97" s="183"/>
      <c r="C97" s="182"/>
      <c r="D97" s="183"/>
      <c r="E97" s="151"/>
      <c r="F97" s="171"/>
      <c r="G97" s="381"/>
      <c r="H97" s="381"/>
      <c r="I97" s="420"/>
      <c r="J97" s="152"/>
      <c r="K97" s="129" t="s">
        <v>76</v>
      </c>
      <c r="L97" s="332">
        <v>1250000</v>
      </c>
      <c r="M97" s="71" t="s">
        <v>160</v>
      </c>
      <c r="N97" s="241">
        <v>1</v>
      </c>
      <c r="O97" s="71" t="s">
        <v>160</v>
      </c>
      <c r="P97" s="241">
        <v>4</v>
      </c>
      <c r="Q97" s="352" t="s">
        <v>2</v>
      </c>
      <c r="R97" s="143">
        <v>4100690</v>
      </c>
      <c r="S97" s="46"/>
      <c r="T97" s="46"/>
      <c r="U97" s="46"/>
      <c r="V97" s="277"/>
      <c r="W97" s="65">
        <v>1</v>
      </c>
      <c r="X97" s="65">
        <v>2</v>
      </c>
      <c r="Y97" s="66"/>
      <c r="Z97" s="67"/>
      <c r="AA97" s="68"/>
    </row>
    <row r="98" spans="1:27" s="16" customFormat="1" ht="17.100000000000001" hidden="1" customHeight="1">
      <c r="A98" s="175"/>
      <c r="B98" s="176"/>
      <c r="C98" s="175"/>
      <c r="D98" s="176"/>
      <c r="E98" s="94"/>
      <c r="F98" s="170"/>
      <c r="G98" s="380"/>
      <c r="H98" s="380"/>
      <c r="I98" s="418"/>
      <c r="J98" s="186"/>
      <c r="K98" s="118"/>
      <c r="L98" s="331"/>
      <c r="M98" s="358" t="s">
        <v>160</v>
      </c>
      <c r="N98" s="245">
        <v>1</v>
      </c>
      <c r="O98" s="358" t="s">
        <v>160</v>
      </c>
      <c r="P98" s="295">
        <v>12</v>
      </c>
      <c r="Q98" s="351" t="s">
        <v>2</v>
      </c>
      <c r="R98" s="139">
        <f t="shared" si="4"/>
        <v>0</v>
      </c>
      <c r="S98" s="46"/>
      <c r="T98" s="46"/>
      <c r="U98" s="46"/>
      <c r="V98" s="277"/>
      <c r="W98" s="65">
        <v>1</v>
      </c>
      <c r="X98" s="65">
        <v>12</v>
      </c>
      <c r="Y98" s="66"/>
      <c r="Z98" s="67"/>
      <c r="AA98" s="68"/>
    </row>
    <row r="99" spans="1:27" s="16" customFormat="1" ht="17.100000000000001" customHeight="1">
      <c r="A99" s="175"/>
      <c r="B99" s="176"/>
      <c r="C99" s="175"/>
      <c r="D99" s="176"/>
      <c r="E99" s="94"/>
      <c r="F99" s="170"/>
      <c r="G99" s="380"/>
      <c r="H99" s="380"/>
      <c r="I99" s="418"/>
      <c r="J99" s="186"/>
      <c r="K99" s="118" t="s">
        <v>306</v>
      </c>
      <c r="L99" s="331"/>
      <c r="M99" s="433"/>
      <c r="N99" s="245"/>
      <c r="O99" s="433"/>
      <c r="P99" s="295"/>
      <c r="Q99" s="351"/>
      <c r="R99" s="139">
        <v>0</v>
      </c>
      <c r="S99" s="46"/>
      <c r="T99" s="46"/>
      <c r="U99" s="46"/>
      <c r="V99" s="277"/>
      <c r="W99" s="65"/>
      <c r="X99" s="65"/>
      <c r="Y99" s="66"/>
      <c r="Z99" s="67"/>
      <c r="AA99" s="68"/>
    </row>
    <row r="100" spans="1:27" s="16" customFormat="1" ht="17.100000000000001" customHeight="1">
      <c r="A100" s="175"/>
      <c r="B100" s="176"/>
      <c r="C100" s="175"/>
      <c r="D100" s="183"/>
      <c r="E100" s="151"/>
      <c r="F100" s="171"/>
      <c r="G100" s="381"/>
      <c r="H100" s="381"/>
      <c r="I100" s="420"/>
      <c r="J100" s="152"/>
      <c r="K100" s="129" t="s">
        <v>372</v>
      </c>
      <c r="L100" s="332">
        <v>500000</v>
      </c>
      <c r="M100" s="71" t="s">
        <v>160</v>
      </c>
      <c r="N100" s="241">
        <v>1</v>
      </c>
      <c r="O100" s="71" t="s">
        <v>160</v>
      </c>
      <c r="P100" s="241">
        <v>2</v>
      </c>
      <c r="Q100" s="352" t="s">
        <v>2</v>
      </c>
      <c r="R100" s="143">
        <v>11361300</v>
      </c>
      <c r="S100" s="46"/>
      <c r="T100" s="46"/>
      <c r="U100" s="46"/>
      <c r="V100" s="277"/>
      <c r="W100" s="65">
        <v>1</v>
      </c>
      <c r="X100" s="65">
        <v>12</v>
      </c>
      <c r="Y100" s="66"/>
      <c r="Z100" s="67"/>
      <c r="AA100" s="68"/>
    </row>
    <row r="101" spans="1:27" s="16" customFormat="1" ht="17.100000000000001" customHeight="1">
      <c r="A101" s="175"/>
      <c r="B101" s="176"/>
      <c r="C101" s="175"/>
      <c r="D101" s="313"/>
      <c r="E101" s="89" t="s">
        <v>207</v>
      </c>
      <c r="F101" s="172" t="s">
        <v>206</v>
      </c>
      <c r="G101" s="377">
        <v>3181000</v>
      </c>
      <c r="H101" s="377">
        <f>SUM(R101:R104)</f>
        <v>2721000</v>
      </c>
      <c r="I101" s="416">
        <f>H101-G101</f>
        <v>-460000</v>
      </c>
      <c r="J101" s="156">
        <f>I101/G101*100</f>
        <v>-14.460861364350833</v>
      </c>
      <c r="K101" s="127" t="s">
        <v>77</v>
      </c>
      <c r="L101" s="330">
        <v>200000</v>
      </c>
      <c r="M101" s="273" t="s">
        <v>160</v>
      </c>
      <c r="N101" s="243">
        <v>1</v>
      </c>
      <c r="O101" s="273" t="s">
        <v>160</v>
      </c>
      <c r="P101" s="298">
        <v>12</v>
      </c>
      <c r="Q101" s="350" t="s">
        <v>2</v>
      </c>
      <c r="R101" s="137">
        <v>1628000</v>
      </c>
      <c r="S101" s="46"/>
      <c r="T101" s="46"/>
      <c r="U101" s="46"/>
      <c r="V101" s="276"/>
      <c r="W101" s="65">
        <v>2</v>
      </c>
      <c r="X101" s="65">
        <v>12</v>
      </c>
      <c r="Y101" s="66"/>
      <c r="Z101" s="67"/>
      <c r="AA101" s="68"/>
    </row>
    <row r="102" spans="1:27" s="16" customFormat="1" ht="17.100000000000001" customHeight="1">
      <c r="A102" s="175"/>
      <c r="B102" s="176"/>
      <c r="C102" s="175"/>
      <c r="D102" s="317"/>
      <c r="E102" s="91"/>
      <c r="F102" s="170"/>
      <c r="G102" s="380"/>
      <c r="H102" s="380"/>
      <c r="I102" s="418"/>
      <c r="J102" s="186"/>
      <c r="K102" s="118" t="s">
        <v>78</v>
      </c>
      <c r="L102" s="331">
        <v>300000</v>
      </c>
      <c r="M102" s="433" t="s">
        <v>160</v>
      </c>
      <c r="N102" s="245">
        <v>1</v>
      </c>
      <c r="O102" s="433" t="s">
        <v>160</v>
      </c>
      <c r="P102" s="295">
        <v>2</v>
      </c>
      <c r="Q102" s="351" t="s">
        <v>2</v>
      </c>
      <c r="R102" s="139">
        <v>275000</v>
      </c>
      <c r="S102" s="46"/>
      <c r="T102" s="46"/>
      <c r="U102" s="46"/>
      <c r="V102" s="276"/>
      <c r="W102" s="65">
        <v>1</v>
      </c>
      <c r="X102" s="65">
        <v>2</v>
      </c>
      <c r="Y102" s="66"/>
      <c r="Z102" s="67"/>
      <c r="AA102" s="68"/>
    </row>
    <row r="103" spans="1:27" s="16" customFormat="1" ht="17.100000000000001" customHeight="1">
      <c r="A103" s="175"/>
      <c r="B103" s="176"/>
      <c r="C103" s="175"/>
      <c r="D103" s="176"/>
      <c r="E103" s="91"/>
      <c r="F103" s="170"/>
      <c r="G103" s="380"/>
      <c r="H103" s="380"/>
      <c r="I103" s="418"/>
      <c r="J103" s="186"/>
      <c r="K103" s="118" t="s">
        <v>287</v>
      </c>
      <c r="L103" s="331">
        <v>500000</v>
      </c>
      <c r="M103" s="433" t="s">
        <v>160</v>
      </c>
      <c r="N103" s="245">
        <v>1</v>
      </c>
      <c r="O103" s="433" t="s">
        <v>160</v>
      </c>
      <c r="P103" s="245">
        <v>1</v>
      </c>
      <c r="Q103" s="351" t="s">
        <v>2</v>
      </c>
      <c r="R103" s="139">
        <v>301000</v>
      </c>
      <c r="S103" s="46"/>
      <c r="T103" s="46"/>
      <c r="U103" s="46"/>
      <c r="V103" s="276"/>
      <c r="W103" s="65"/>
      <c r="X103" s="65"/>
      <c r="Y103" s="66"/>
      <c r="Z103" s="67"/>
      <c r="AA103" s="68"/>
    </row>
    <row r="104" spans="1:27" s="16" customFormat="1" ht="17.100000000000001" customHeight="1">
      <c r="A104" s="182"/>
      <c r="B104" s="183"/>
      <c r="C104" s="182"/>
      <c r="D104" s="183"/>
      <c r="E104" s="92"/>
      <c r="F104" s="171"/>
      <c r="G104" s="381"/>
      <c r="H104" s="381"/>
      <c r="I104" s="420"/>
      <c r="J104" s="152"/>
      <c r="K104" s="129" t="s">
        <v>205</v>
      </c>
      <c r="L104" s="332">
        <v>1000000</v>
      </c>
      <c r="M104" s="71" t="s">
        <v>160</v>
      </c>
      <c r="N104" s="241">
        <v>1</v>
      </c>
      <c r="O104" s="71" t="s">
        <v>160</v>
      </c>
      <c r="P104" s="296">
        <v>12</v>
      </c>
      <c r="Q104" s="352" t="s">
        <v>2</v>
      </c>
      <c r="R104" s="143">
        <v>517000</v>
      </c>
      <c r="S104" s="46"/>
      <c r="T104" s="46"/>
      <c r="U104" s="46"/>
      <c r="V104" s="276"/>
      <c r="W104" s="65">
        <v>1</v>
      </c>
      <c r="X104" s="65">
        <v>50</v>
      </c>
      <c r="Y104" s="66"/>
      <c r="Z104" s="67"/>
      <c r="AA104" s="68"/>
    </row>
    <row r="105" spans="1:27" s="16" customFormat="1" ht="17.100000000000001" customHeight="1">
      <c r="A105" s="169" t="s">
        <v>204</v>
      </c>
      <c r="B105" s="515" t="s">
        <v>181</v>
      </c>
      <c r="C105" s="516"/>
      <c r="D105" s="516"/>
      <c r="E105" s="516"/>
      <c r="F105" s="517"/>
      <c r="G105" s="376">
        <f>SUM(G106,G125,G130)</f>
        <v>362188097</v>
      </c>
      <c r="H105" s="376">
        <f>SUM(H106,H125,H130)</f>
        <v>322945778</v>
      </c>
      <c r="I105" s="415">
        <f>H105-G105</f>
        <v>-39242319</v>
      </c>
      <c r="J105" s="152">
        <f>I105/G105*100</f>
        <v>-10.834789802603591</v>
      </c>
      <c r="K105" s="108"/>
      <c r="L105" s="333"/>
      <c r="M105" s="269"/>
      <c r="N105" s="246"/>
      <c r="O105" s="269"/>
      <c r="P105" s="246"/>
      <c r="Q105" s="102"/>
      <c r="R105" s="137"/>
      <c r="S105" s="46"/>
      <c r="T105" s="46"/>
      <c r="U105" s="46"/>
      <c r="V105" s="277"/>
      <c r="W105" s="65"/>
      <c r="X105" s="65"/>
      <c r="Y105" s="66"/>
      <c r="Z105" s="67"/>
      <c r="AA105" s="68"/>
    </row>
    <row r="106" spans="1:27" s="16" customFormat="1" ht="17.100000000000001" customHeight="1">
      <c r="A106" s="173"/>
      <c r="B106" s="265"/>
      <c r="C106" s="169" t="s">
        <v>203</v>
      </c>
      <c r="D106" s="512" t="s">
        <v>202</v>
      </c>
      <c r="E106" s="513"/>
      <c r="F106" s="514"/>
      <c r="G106" s="376">
        <f>SUM(G107,G112,G114,G117,G119,G120,G121)</f>
        <v>217845008</v>
      </c>
      <c r="H106" s="376">
        <f>SUM(H107:H124)</f>
        <v>215758908</v>
      </c>
      <c r="I106" s="415">
        <f>H106-G106</f>
        <v>-2086100</v>
      </c>
      <c r="J106" s="148">
        <f>I106/G106*100</f>
        <v>-0.95760743803686332</v>
      </c>
      <c r="K106" s="108"/>
      <c r="L106" s="333"/>
      <c r="M106" s="269"/>
      <c r="N106" s="246"/>
      <c r="O106" s="269"/>
      <c r="P106" s="246"/>
      <c r="Q106" s="102"/>
      <c r="R106" s="137"/>
      <c r="S106" s="46"/>
      <c r="T106" s="46"/>
      <c r="U106" s="46"/>
      <c r="V106" s="277"/>
      <c r="W106" s="65"/>
      <c r="X106" s="65"/>
      <c r="Y106" s="66"/>
      <c r="Z106" s="67"/>
      <c r="AA106" s="68"/>
    </row>
    <row r="107" spans="1:27" s="16" customFormat="1" ht="17.100000000000001" customHeight="1">
      <c r="A107" s="175"/>
      <c r="B107" s="174"/>
      <c r="C107" s="173"/>
      <c r="D107" s="174"/>
      <c r="E107" s="89" t="s">
        <v>201</v>
      </c>
      <c r="F107" s="172" t="s">
        <v>200</v>
      </c>
      <c r="G107" s="377">
        <v>168145008</v>
      </c>
      <c r="H107" s="377">
        <f>SUM(R107:R111)</f>
        <v>165595338</v>
      </c>
      <c r="I107" s="423">
        <f>H107-G107</f>
        <v>-2549670</v>
      </c>
      <c r="J107" s="156">
        <f>I107/G107*100</f>
        <v>-1.51635188598641</v>
      </c>
      <c r="K107" s="127" t="s">
        <v>199</v>
      </c>
      <c r="L107" s="331">
        <v>11688600</v>
      </c>
      <c r="M107" s="273" t="s">
        <v>160</v>
      </c>
      <c r="N107" s="245">
        <v>1</v>
      </c>
      <c r="O107" s="273" t="s">
        <v>160</v>
      </c>
      <c r="P107" s="298">
        <v>12</v>
      </c>
      <c r="Q107" s="350" t="s">
        <v>2</v>
      </c>
      <c r="R107" s="137">
        <v>139385290</v>
      </c>
      <c r="S107" s="46"/>
      <c r="T107" s="46"/>
      <c r="U107" s="46"/>
      <c r="V107" s="277">
        <f>Y107/X107/W107</f>
        <v>11688600</v>
      </c>
      <c r="W107" s="65">
        <v>1</v>
      </c>
      <c r="X107" s="65">
        <v>12</v>
      </c>
      <c r="Y107" s="66">
        <v>140263200</v>
      </c>
      <c r="Z107" s="67">
        <f>Y107*0.1</f>
        <v>14026320</v>
      </c>
      <c r="AA107" s="68">
        <f>Y107-Z107</f>
        <v>126236880</v>
      </c>
    </row>
    <row r="108" spans="1:27" s="16" customFormat="1" ht="17.100000000000001" customHeight="1">
      <c r="A108" s="175"/>
      <c r="B108" s="176"/>
      <c r="C108" s="175"/>
      <c r="D108" s="176"/>
      <c r="E108" s="91"/>
      <c r="F108" s="170"/>
      <c r="G108" s="380"/>
      <c r="H108" s="380"/>
      <c r="I108" s="426"/>
      <c r="J108" s="186"/>
      <c r="K108" s="118" t="s">
        <v>198</v>
      </c>
      <c r="L108" s="324">
        <v>28966.639999999999</v>
      </c>
      <c r="M108" s="358" t="s">
        <v>160</v>
      </c>
      <c r="N108" s="245">
        <v>66</v>
      </c>
      <c r="O108" s="358" t="s">
        <v>160</v>
      </c>
      <c r="P108" s="295">
        <v>1</v>
      </c>
      <c r="Q108" s="351" t="s">
        <v>2</v>
      </c>
      <c r="R108" s="139">
        <v>1970048</v>
      </c>
      <c r="S108" s="46"/>
      <c r="T108" s="46"/>
      <c r="U108" s="46"/>
      <c r="V108" s="277">
        <f>Y108/X108/W108</f>
        <v>1974000</v>
      </c>
      <c r="W108" s="65">
        <v>1</v>
      </c>
      <c r="X108" s="65">
        <v>1</v>
      </c>
      <c r="Y108" s="66">
        <v>1974000</v>
      </c>
      <c r="Z108" s="67">
        <f>Z107/12</f>
        <v>1168860</v>
      </c>
      <c r="AA108" s="68">
        <f>AA107/12</f>
        <v>10519740</v>
      </c>
    </row>
    <row r="109" spans="1:27" s="16" customFormat="1" ht="17.100000000000001" customHeight="1">
      <c r="A109" s="175"/>
      <c r="B109" s="176"/>
      <c r="C109" s="175"/>
      <c r="D109" s="176"/>
      <c r="E109" s="91"/>
      <c r="F109" s="170"/>
      <c r="G109" s="380"/>
      <c r="H109" s="380"/>
      <c r="I109" s="426"/>
      <c r="J109" s="186"/>
      <c r="K109" s="118" t="s">
        <v>79</v>
      </c>
      <c r="L109" s="331">
        <v>4000000</v>
      </c>
      <c r="M109" s="358" t="s">
        <v>160</v>
      </c>
      <c r="N109" s="245">
        <v>1</v>
      </c>
      <c r="O109" s="358" t="s">
        <v>160</v>
      </c>
      <c r="P109" s="245">
        <v>1</v>
      </c>
      <c r="Q109" s="351" t="s">
        <v>2</v>
      </c>
      <c r="R109" s="139">
        <v>0</v>
      </c>
      <c r="S109" s="46"/>
      <c r="T109" s="46"/>
      <c r="U109" s="46"/>
      <c r="V109" s="277">
        <v>30000</v>
      </c>
      <c r="W109" s="342">
        <f>Y109/V109/X109</f>
        <v>69.0715</v>
      </c>
      <c r="X109" s="65">
        <v>2</v>
      </c>
      <c r="Y109" s="66">
        <v>4144290</v>
      </c>
      <c r="Z109" s="67"/>
      <c r="AA109" s="68"/>
    </row>
    <row r="110" spans="1:27" s="16" customFormat="1" ht="17.100000000000001" hidden="1" customHeight="1">
      <c r="A110" s="175"/>
      <c r="B110" s="176"/>
      <c r="C110" s="175"/>
      <c r="D110" s="176"/>
      <c r="E110" s="91"/>
      <c r="F110" s="170"/>
      <c r="G110" s="380"/>
      <c r="H110" s="380"/>
      <c r="I110" s="426"/>
      <c r="J110" s="186"/>
      <c r="K110" s="118" t="s">
        <v>34</v>
      </c>
      <c r="L110" s="331">
        <v>30000</v>
      </c>
      <c r="M110" s="358" t="s">
        <v>160</v>
      </c>
      <c r="N110" s="343">
        <v>65.313890000000001</v>
      </c>
      <c r="O110" s="358" t="s">
        <v>160</v>
      </c>
      <c r="P110" s="295">
        <v>12</v>
      </c>
      <c r="Q110" s="351" t="s">
        <v>2</v>
      </c>
      <c r="R110" s="139"/>
      <c r="S110" s="46"/>
      <c r="T110" s="46"/>
      <c r="U110" s="46"/>
      <c r="V110" s="276">
        <v>30000</v>
      </c>
      <c r="W110" s="342">
        <f>Y110/V110/X110</f>
        <v>65.313888888888883</v>
      </c>
      <c r="X110" s="65">
        <v>12</v>
      </c>
      <c r="Y110" s="66">
        <v>23513000</v>
      </c>
      <c r="Z110" s="67"/>
      <c r="AA110" s="68"/>
    </row>
    <row r="111" spans="1:27" s="16" customFormat="1" ht="17.100000000000001" customHeight="1">
      <c r="A111" s="175"/>
      <c r="B111" s="176"/>
      <c r="C111" s="175"/>
      <c r="D111" s="176"/>
      <c r="E111" s="92"/>
      <c r="F111" s="171"/>
      <c r="G111" s="381"/>
      <c r="H111" s="381"/>
      <c r="I111" s="427"/>
      <c r="J111" s="152"/>
      <c r="K111" s="129" t="s">
        <v>44</v>
      </c>
      <c r="L111" s="332">
        <v>60000</v>
      </c>
      <c r="M111" s="71" t="s">
        <v>160</v>
      </c>
      <c r="N111" s="241">
        <v>36</v>
      </c>
      <c r="O111" s="71" t="s">
        <v>160</v>
      </c>
      <c r="P111" s="296">
        <v>12</v>
      </c>
      <c r="Q111" s="352" t="s">
        <v>2</v>
      </c>
      <c r="R111" s="143">
        <v>24240000</v>
      </c>
      <c r="S111" s="46"/>
      <c r="T111" s="46"/>
      <c r="U111" s="46"/>
      <c r="V111" s="276"/>
      <c r="W111" s="65">
        <v>40</v>
      </c>
      <c r="X111" s="65">
        <v>12</v>
      </c>
      <c r="Y111" s="66"/>
      <c r="Z111" s="67"/>
      <c r="AA111" s="68"/>
    </row>
    <row r="112" spans="1:27" s="16" customFormat="1" ht="17.100000000000001" customHeight="1">
      <c r="A112" s="175"/>
      <c r="B112" s="176"/>
      <c r="C112" s="175"/>
      <c r="D112" s="176"/>
      <c r="E112" s="89" t="s">
        <v>197</v>
      </c>
      <c r="F112" s="170" t="s">
        <v>196</v>
      </c>
      <c r="G112" s="380">
        <v>4600000</v>
      </c>
      <c r="H112" s="380">
        <f>SUM(R112:R113)</f>
        <v>4364790</v>
      </c>
      <c r="I112" s="423">
        <f>H112-G112</f>
        <v>-235210</v>
      </c>
      <c r="J112" s="156">
        <f>I112/G112*100</f>
        <v>-5.1132608695652166</v>
      </c>
      <c r="K112" s="118" t="s">
        <v>81</v>
      </c>
      <c r="L112" s="331">
        <v>400000</v>
      </c>
      <c r="M112" s="358" t="s">
        <v>160</v>
      </c>
      <c r="N112" s="245">
        <v>1</v>
      </c>
      <c r="O112" s="358" t="s">
        <v>160</v>
      </c>
      <c r="P112" s="295">
        <v>12</v>
      </c>
      <c r="Q112" s="351" t="s">
        <v>2</v>
      </c>
      <c r="R112" s="137">
        <v>3627690</v>
      </c>
      <c r="S112" s="46"/>
      <c r="T112" s="46"/>
      <c r="U112" s="46"/>
      <c r="V112" s="276"/>
      <c r="W112" s="65">
        <v>1</v>
      </c>
      <c r="X112" s="65">
        <v>12</v>
      </c>
      <c r="Y112" s="66"/>
      <c r="Z112" s="67"/>
      <c r="AA112" s="68"/>
    </row>
    <row r="113" spans="1:27" s="16" customFormat="1" ht="17.100000000000001" customHeight="1">
      <c r="A113" s="175"/>
      <c r="B113" s="176"/>
      <c r="C113" s="175"/>
      <c r="D113" s="176"/>
      <c r="E113" s="93"/>
      <c r="F113" s="171"/>
      <c r="G113" s="381"/>
      <c r="H113" s="381"/>
      <c r="I113" s="420"/>
      <c r="J113" s="152"/>
      <c r="K113" s="129" t="s">
        <v>82</v>
      </c>
      <c r="L113" s="332">
        <v>750000</v>
      </c>
      <c r="M113" s="71" t="s">
        <v>160</v>
      </c>
      <c r="N113" s="241">
        <v>1</v>
      </c>
      <c r="O113" s="71" t="s">
        <v>160</v>
      </c>
      <c r="P113" s="241">
        <v>4</v>
      </c>
      <c r="Q113" s="352" t="s">
        <v>2</v>
      </c>
      <c r="R113" s="143">
        <v>737100</v>
      </c>
      <c r="S113" s="46"/>
      <c r="T113" s="46"/>
      <c r="U113" s="46"/>
      <c r="V113" s="277"/>
      <c r="W113" s="65">
        <v>1</v>
      </c>
      <c r="X113" s="65">
        <v>5</v>
      </c>
      <c r="Y113" s="66"/>
      <c r="Z113" s="67"/>
      <c r="AA113" s="68"/>
    </row>
    <row r="114" spans="1:27" s="16" customFormat="1" ht="17.100000000000001" customHeight="1">
      <c r="A114" s="175"/>
      <c r="B114" s="176"/>
      <c r="C114" s="175"/>
      <c r="D114" s="176"/>
      <c r="E114" s="89" t="s">
        <v>195</v>
      </c>
      <c r="F114" s="172" t="s">
        <v>194</v>
      </c>
      <c r="G114" s="377">
        <v>13500000</v>
      </c>
      <c r="H114" s="377">
        <f>SUM(R114:R116)</f>
        <v>17900770</v>
      </c>
      <c r="I114" s="423">
        <f>H114-G114</f>
        <v>4400770</v>
      </c>
      <c r="J114" s="156">
        <f>I114/G114*100</f>
        <v>32.598296296296297</v>
      </c>
      <c r="K114" s="228" t="s">
        <v>33</v>
      </c>
      <c r="L114" s="331">
        <v>1269733.3333330001</v>
      </c>
      <c r="M114" s="358" t="s">
        <v>160</v>
      </c>
      <c r="N114" s="245">
        <v>1</v>
      </c>
      <c r="O114" s="358" t="s">
        <v>160</v>
      </c>
      <c r="P114" s="295">
        <v>12</v>
      </c>
      <c r="Q114" s="351" t="s">
        <v>2</v>
      </c>
      <c r="R114" s="137">
        <v>16742370</v>
      </c>
      <c r="S114" s="46"/>
      <c r="T114" s="46"/>
      <c r="U114" s="46"/>
      <c r="V114" s="276">
        <f>Y114/X114</f>
        <v>1269733.3333333333</v>
      </c>
      <c r="W114" s="65">
        <v>1</v>
      </c>
      <c r="X114" s="65">
        <v>12</v>
      </c>
      <c r="Y114" s="66">
        <v>15236800</v>
      </c>
      <c r="Z114" s="67"/>
      <c r="AA114" s="68"/>
    </row>
    <row r="115" spans="1:27" s="16" customFormat="1" ht="17.100000000000001" hidden="1" customHeight="1">
      <c r="A115" s="175"/>
      <c r="B115" s="176"/>
      <c r="C115" s="175"/>
      <c r="D115" s="176"/>
      <c r="E115" s="91"/>
      <c r="F115" s="170"/>
      <c r="G115" s="380"/>
      <c r="H115" s="380"/>
      <c r="I115" s="426"/>
      <c r="J115" s="186"/>
      <c r="K115" s="228"/>
      <c r="L115" s="331"/>
      <c r="M115" s="358" t="s">
        <v>160</v>
      </c>
      <c r="N115" s="245">
        <v>1</v>
      </c>
      <c r="O115" s="358" t="s">
        <v>160</v>
      </c>
      <c r="P115" s="295">
        <v>12</v>
      </c>
      <c r="Q115" s="351" t="s">
        <v>2</v>
      </c>
      <c r="R115" s="139">
        <f t="shared" ref="R115:R138" si="5">L115*N115*P115</f>
        <v>0</v>
      </c>
      <c r="S115" s="46"/>
      <c r="T115" s="46"/>
      <c r="U115" s="46"/>
      <c r="V115" s="277"/>
      <c r="W115" s="65">
        <v>1</v>
      </c>
      <c r="X115" s="65">
        <v>12</v>
      </c>
      <c r="Y115" s="66"/>
      <c r="Z115" s="67"/>
      <c r="AA115" s="68"/>
    </row>
    <row r="116" spans="1:27" s="17" customFormat="1" ht="17.100000000000001" customHeight="1">
      <c r="A116" s="175"/>
      <c r="B116" s="176"/>
      <c r="C116" s="175"/>
      <c r="D116" s="176"/>
      <c r="E116" s="92"/>
      <c r="F116" s="170"/>
      <c r="G116" s="380"/>
      <c r="H116" s="380"/>
      <c r="I116" s="426"/>
      <c r="J116" s="186"/>
      <c r="K116" s="129" t="s">
        <v>83</v>
      </c>
      <c r="L116" s="332">
        <v>1000000</v>
      </c>
      <c r="M116" s="71" t="s">
        <v>160</v>
      </c>
      <c r="N116" s="241">
        <v>1</v>
      </c>
      <c r="O116" s="71" t="s">
        <v>160</v>
      </c>
      <c r="P116" s="241">
        <v>4</v>
      </c>
      <c r="Q116" s="352" t="s">
        <v>2</v>
      </c>
      <c r="R116" s="143">
        <v>1158400</v>
      </c>
      <c r="S116" s="47"/>
      <c r="T116" s="47"/>
      <c r="U116" s="47"/>
      <c r="V116" s="276"/>
      <c r="W116" s="65">
        <v>1</v>
      </c>
      <c r="X116" s="65">
        <v>3</v>
      </c>
      <c r="Y116" s="66"/>
      <c r="Z116" s="67"/>
      <c r="AA116" s="68"/>
    </row>
    <row r="117" spans="1:27" s="16" customFormat="1" ht="17.100000000000001" customHeight="1">
      <c r="A117" s="175"/>
      <c r="B117" s="176"/>
      <c r="C117" s="175"/>
      <c r="D117" s="176"/>
      <c r="E117" s="89" t="s">
        <v>193</v>
      </c>
      <c r="F117" s="172" t="s">
        <v>192</v>
      </c>
      <c r="G117" s="377">
        <v>8880000</v>
      </c>
      <c r="H117" s="377">
        <f>SUM(R117:R118)</f>
        <v>7653070</v>
      </c>
      <c r="I117" s="423">
        <f>H117-G117</f>
        <v>-1226930</v>
      </c>
      <c r="J117" s="156">
        <f>I117/G117*100</f>
        <v>-13.816779279279279</v>
      </c>
      <c r="K117" s="127" t="s">
        <v>307</v>
      </c>
      <c r="L117" s="330">
        <v>180000</v>
      </c>
      <c r="M117" s="273" t="s">
        <v>160</v>
      </c>
      <c r="N117" s="243">
        <v>1</v>
      </c>
      <c r="O117" s="273" t="s">
        <v>160</v>
      </c>
      <c r="P117" s="298">
        <v>12</v>
      </c>
      <c r="Q117" s="350" t="s">
        <v>2</v>
      </c>
      <c r="R117" s="137">
        <v>1021700</v>
      </c>
      <c r="S117" s="46"/>
      <c r="T117" s="46"/>
      <c r="U117" s="46"/>
      <c r="V117" s="276"/>
      <c r="W117" s="65">
        <v>1</v>
      </c>
      <c r="X117" s="65">
        <v>10</v>
      </c>
      <c r="Y117" s="66"/>
      <c r="Z117" s="67"/>
      <c r="AA117" s="68"/>
    </row>
    <row r="118" spans="1:27" s="16" customFormat="1" ht="17.100000000000001" customHeight="1">
      <c r="A118" s="175"/>
      <c r="B118" s="176"/>
      <c r="C118" s="175"/>
      <c r="D118" s="176"/>
      <c r="E118" s="92"/>
      <c r="F118" s="170"/>
      <c r="G118" s="380"/>
      <c r="H118" s="380"/>
      <c r="I118" s="418"/>
      <c r="J118" s="186"/>
      <c r="K118" s="118" t="s">
        <v>84</v>
      </c>
      <c r="L118" s="331">
        <v>10000</v>
      </c>
      <c r="M118" s="358" t="s">
        <v>160</v>
      </c>
      <c r="N118" s="245">
        <v>66</v>
      </c>
      <c r="O118" s="358" t="s">
        <v>160</v>
      </c>
      <c r="P118" s="295">
        <v>12</v>
      </c>
      <c r="Q118" s="351" t="s">
        <v>2</v>
      </c>
      <c r="R118" s="143">
        <v>6631370</v>
      </c>
      <c r="S118" s="46"/>
      <c r="T118" s="46"/>
      <c r="U118" s="46"/>
      <c r="V118" s="276">
        <f>Y118/X118/W118</f>
        <v>10101.010101010101</v>
      </c>
      <c r="W118" s="65">
        <v>66</v>
      </c>
      <c r="X118" s="65">
        <v>12</v>
      </c>
      <c r="Y118" s="66">
        <v>8000000</v>
      </c>
      <c r="Z118" s="67"/>
      <c r="AA118" s="68"/>
    </row>
    <row r="119" spans="1:27" s="16" customFormat="1" ht="17.100000000000001" customHeight="1">
      <c r="A119" s="175"/>
      <c r="B119" s="176"/>
      <c r="C119" s="175"/>
      <c r="D119" s="176"/>
      <c r="E119" s="94" t="s">
        <v>191</v>
      </c>
      <c r="F119" s="177" t="s">
        <v>190</v>
      </c>
      <c r="G119" s="376">
        <v>1500000</v>
      </c>
      <c r="H119" s="376">
        <f>SUM(R119)</f>
        <v>1175000</v>
      </c>
      <c r="I119" s="415">
        <f>H119-G119</f>
        <v>-325000</v>
      </c>
      <c r="J119" s="148">
        <f>I119/G119*100</f>
        <v>-21.666666666666668</v>
      </c>
      <c r="K119" s="353" t="s">
        <v>36</v>
      </c>
      <c r="L119" s="333">
        <v>500000</v>
      </c>
      <c r="M119" s="269" t="s">
        <v>160</v>
      </c>
      <c r="N119" s="246">
        <v>1</v>
      </c>
      <c r="O119" s="269" t="s">
        <v>160</v>
      </c>
      <c r="P119" s="246">
        <v>2</v>
      </c>
      <c r="Q119" s="102" t="s">
        <v>2</v>
      </c>
      <c r="R119" s="137">
        <v>1175000</v>
      </c>
      <c r="S119" s="46"/>
      <c r="T119" s="46"/>
      <c r="U119" s="46"/>
      <c r="V119" s="277"/>
      <c r="W119" s="65">
        <v>1</v>
      </c>
      <c r="X119" s="65">
        <v>2</v>
      </c>
      <c r="Y119" s="66"/>
      <c r="Z119" s="67"/>
      <c r="AA119" s="68"/>
    </row>
    <row r="120" spans="1:27" s="16" customFormat="1" ht="17.100000000000001" customHeight="1">
      <c r="A120" s="175"/>
      <c r="B120" s="176"/>
      <c r="C120" s="175"/>
      <c r="D120" s="176"/>
      <c r="E120" s="77" t="s">
        <v>322</v>
      </c>
      <c r="F120" s="177" t="s">
        <v>189</v>
      </c>
      <c r="G120" s="376">
        <v>7920000</v>
      </c>
      <c r="H120" s="376">
        <f>SUM(R120)</f>
        <v>6692700</v>
      </c>
      <c r="I120" s="415">
        <f>H120-G120</f>
        <v>-1227300</v>
      </c>
      <c r="J120" s="148">
        <f>I120/G120*100</f>
        <v>-15.496212121212121</v>
      </c>
      <c r="K120" s="353" t="s">
        <v>189</v>
      </c>
      <c r="L120" s="333">
        <v>10000</v>
      </c>
      <c r="M120" s="269" t="s">
        <v>160</v>
      </c>
      <c r="N120" s="246">
        <v>66</v>
      </c>
      <c r="O120" s="269" t="s">
        <v>160</v>
      </c>
      <c r="P120" s="299">
        <v>12</v>
      </c>
      <c r="Q120" s="102" t="s">
        <v>2</v>
      </c>
      <c r="R120" s="137">
        <v>6692700</v>
      </c>
      <c r="S120" s="46"/>
      <c r="T120" s="46"/>
      <c r="U120" s="46"/>
      <c r="V120" s="276"/>
      <c r="W120" s="65">
        <v>68</v>
      </c>
      <c r="X120" s="65">
        <v>12</v>
      </c>
      <c r="Y120" s="66"/>
      <c r="Z120" s="67"/>
      <c r="AA120" s="68"/>
    </row>
    <row r="121" spans="1:27" s="16" customFormat="1" ht="17.100000000000001" customHeight="1">
      <c r="A121" s="175"/>
      <c r="B121" s="176"/>
      <c r="C121" s="175"/>
      <c r="D121" s="176"/>
      <c r="E121" s="89" t="s">
        <v>323</v>
      </c>
      <c r="F121" s="172" t="s">
        <v>188</v>
      </c>
      <c r="G121" s="377">
        <v>13300000</v>
      </c>
      <c r="H121" s="377">
        <f>SUM(R121:R124)</f>
        <v>12377240</v>
      </c>
      <c r="I121" s="423">
        <f>H121-G121</f>
        <v>-922760</v>
      </c>
      <c r="J121" s="156">
        <f>I121/G121*100</f>
        <v>-6.9380451127819542</v>
      </c>
      <c r="K121" s="127" t="s">
        <v>308</v>
      </c>
      <c r="L121" s="330">
        <v>2000000</v>
      </c>
      <c r="M121" s="273" t="s">
        <v>160</v>
      </c>
      <c r="N121" s="243">
        <v>1</v>
      </c>
      <c r="O121" s="273" t="s">
        <v>160</v>
      </c>
      <c r="P121" s="298">
        <v>12</v>
      </c>
      <c r="Q121" s="350" t="s">
        <v>2</v>
      </c>
      <c r="R121" s="137">
        <v>11785080</v>
      </c>
      <c r="S121" s="46"/>
      <c r="T121" s="46"/>
      <c r="U121" s="46"/>
      <c r="V121" s="277"/>
      <c r="W121" s="65">
        <v>1</v>
      </c>
      <c r="X121" s="65">
        <v>12</v>
      </c>
      <c r="Y121" s="66"/>
      <c r="Z121" s="67"/>
      <c r="AA121" s="68"/>
    </row>
    <row r="122" spans="1:27" s="16" customFormat="1" ht="16.5" hidden="1">
      <c r="A122" s="175"/>
      <c r="B122" s="176"/>
      <c r="C122" s="175"/>
      <c r="D122" s="176"/>
      <c r="E122" s="91"/>
      <c r="F122" s="170"/>
      <c r="G122" s="380"/>
      <c r="H122" s="380"/>
      <c r="I122" s="418"/>
      <c r="J122" s="186"/>
      <c r="K122" s="118" t="s">
        <v>187</v>
      </c>
      <c r="L122" s="331"/>
      <c r="M122" s="430" t="s">
        <v>160</v>
      </c>
      <c r="N122" s="245">
        <v>1</v>
      </c>
      <c r="O122" s="430" t="s">
        <v>160</v>
      </c>
      <c r="P122" s="295">
        <v>12</v>
      </c>
      <c r="Q122" s="351" t="s">
        <v>2</v>
      </c>
      <c r="R122" s="139">
        <f t="shared" si="5"/>
        <v>0</v>
      </c>
      <c r="S122" s="46"/>
      <c r="T122" s="46"/>
      <c r="U122" s="46"/>
      <c r="V122" s="277"/>
      <c r="W122" s="65">
        <v>1</v>
      </c>
      <c r="X122" s="65">
        <v>12</v>
      </c>
      <c r="Y122" s="66"/>
      <c r="Z122" s="67"/>
      <c r="AA122" s="68"/>
    </row>
    <row r="123" spans="1:27" s="16" customFormat="1" ht="17.100000000000001" customHeight="1">
      <c r="A123" s="175"/>
      <c r="B123" s="176"/>
      <c r="C123" s="175"/>
      <c r="D123" s="176"/>
      <c r="E123" s="91"/>
      <c r="F123" s="170"/>
      <c r="G123" s="380"/>
      <c r="H123" s="380"/>
      <c r="I123" s="418"/>
      <c r="J123" s="186"/>
      <c r="K123" s="118" t="s">
        <v>85</v>
      </c>
      <c r="L123" s="331">
        <v>300000</v>
      </c>
      <c r="M123" s="433" t="s">
        <v>160</v>
      </c>
      <c r="N123" s="245">
        <v>1</v>
      </c>
      <c r="O123" s="433" t="s">
        <v>160</v>
      </c>
      <c r="P123" s="295">
        <v>12</v>
      </c>
      <c r="Q123" s="351" t="s">
        <v>2</v>
      </c>
      <c r="R123" s="139">
        <v>592160</v>
      </c>
      <c r="S123" s="46"/>
      <c r="T123" s="46"/>
      <c r="U123" s="46"/>
      <c r="V123" s="276"/>
      <c r="W123" s="65">
        <v>1</v>
      </c>
      <c r="X123" s="65">
        <v>12</v>
      </c>
      <c r="Y123" s="66"/>
      <c r="Z123" s="67"/>
      <c r="AA123" s="68"/>
    </row>
    <row r="124" spans="1:27" s="16" customFormat="1" ht="17.100000000000001" customHeight="1">
      <c r="A124" s="175"/>
      <c r="B124" s="176"/>
      <c r="C124" s="175"/>
      <c r="D124" s="176"/>
      <c r="E124" s="171"/>
      <c r="F124" s="171"/>
      <c r="G124" s="381"/>
      <c r="H124" s="381"/>
      <c r="I124" s="420"/>
      <c r="J124" s="152"/>
      <c r="K124" s="129" t="s">
        <v>86</v>
      </c>
      <c r="L124" s="332">
        <v>250000</v>
      </c>
      <c r="M124" s="71" t="s">
        <v>160</v>
      </c>
      <c r="N124" s="241">
        <v>1</v>
      </c>
      <c r="O124" s="71" t="s">
        <v>160</v>
      </c>
      <c r="P124" s="241">
        <v>2</v>
      </c>
      <c r="Q124" s="352" t="s">
        <v>2</v>
      </c>
      <c r="R124" s="143">
        <v>0</v>
      </c>
      <c r="S124" s="46"/>
      <c r="T124" s="46"/>
      <c r="U124" s="46"/>
      <c r="V124" s="277"/>
      <c r="W124" s="65">
        <v>1</v>
      </c>
      <c r="X124" s="65">
        <v>2</v>
      </c>
      <c r="Y124" s="66"/>
      <c r="Z124" s="67"/>
      <c r="AA124" s="68"/>
    </row>
    <row r="125" spans="1:27" s="16" customFormat="1" ht="17.100000000000001" customHeight="1">
      <c r="A125" s="175"/>
      <c r="B125" s="176"/>
      <c r="C125" s="169" t="s">
        <v>186</v>
      </c>
      <c r="D125" s="512" t="s">
        <v>185</v>
      </c>
      <c r="E125" s="513"/>
      <c r="F125" s="514"/>
      <c r="G125" s="381">
        <f>SUM(G126:G128)</f>
        <v>840000</v>
      </c>
      <c r="H125" s="381">
        <f>SUM(H126:H129)</f>
        <v>642420</v>
      </c>
      <c r="I125" s="420">
        <f>H125-G125</f>
        <v>-197580</v>
      </c>
      <c r="J125" s="152">
        <f>I125/G125*100</f>
        <v>-23.521428571428572</v>
      </c>
      <c r="K125" s="232"/>
      <c r="L125" s="332"/>
      <c r="M125" s="71"/>
      <c r="N125" s="241"/>
      <c r="O125" s="71"/>
      <c r="P125" s="241"/>
      <c r="Q125" s="352"/>
      <c r="R125" s="137"/>
      <c r="S125" s="46"/>
      <c r="T125" s="46"/>
      <c r="U125" s="46"/>
      <c r="V125" s="277"/>
      <c r="W125" s="65"/>
      <c r="X125" s="65"/>
      <c r="Y125" s="66"/>
      <c r="Z125" s="67"/>
      <c r="AA125" s="68"/>
    </row>
    <row r="126" spans="1:27" s="17" customFormat="1" ht="17.100000000000001" customHeight="1">
      <c r="A126" s="175"/>
      <c r="B126" s="176"/>
      <c r="C126" s="173"/>
      <c r="D126" s="174"/>
      <c r="E126" s="89" t="s">
        <v>324</v>
      </c>
      <c r="F126" s="172" t="s">
        <v>184</v>
      </c>
      <c r="G126" s="377">
        <v>700000</v>
      </c>
      <c r="H126" s="377">
        <f>SUM(R126:R127)</f>
        <v>603720</v>
      </c>
      <c r="I126" s="423">
        <f>H126-G126</f>
        <v>-96280</v>
      </c>
      <c r="J126" s="156">
        <f>I126/G126*100</f>
        <v>-13.754285714285713</v>
      </c>
      <c r="K126" s="136" t="s">
        <v>87</v>
      </c>
      <c r="L126" s="330">
        <v>80000</v>
      </c>
      <c r="M126" s="273" t="s">
        <v>160</v>
      </c>
      <c r="N126" s="247">
        <v>1</v>
      </c>
      <c r="O126" s="273" t="s">
        <v>160</v>
      </c>
      <c r="P126" s="297">
        <v>12</v>
      </c>
      <c r="Q126" s="349" t="s">
        <v>2</v>
      </c>
      <c r="R126" s="137">
        <v>603720</v>
      </c>
      <c r="S126" s="47"/>
      <c r="T126" s="47"/>
      <c r="U126" s="47"/>
      <c r="V126" s="276">
        <f>L126*P126</f>
        <v>960000</v>
      </c>
      <c r="W126" s="65">
        <v>1</v>
      </c>
      <c r="X126" s="65">
        <v>4</v>
      </c>
      <c r="Y126" s="66"/>
      <c r="Z126" s="67"/>
      <c r="AA126" s="68"/>
    </row>
    <row r="127" spans="1:27" s="17" customFormat="1" ht="17.100000000000001" customHeight="1">
      <c r="A127" s="175"/>
      <c r="B127" s="176"/>
      <c r="C127" s="175"/>
      <c r="D127" s="176"/>
      <c r="E127" s="92"/>
      <c r="F127" s="171"/>
      <c r="G127" s="381"/>
      <c r="H127" s="381"/>
      <c r="I127" s="429"/>
      <c r="J127" s="149"/>
      <c r="K127" s="129" t="s">
        <v>88</v>
      </c>
      <c r="L127" s="332">
        <v>250000</v>
      </c>
      <c r="M127" s="71" t="s">
        <v>160</v>
      </c>
      <c r="N127" s="241">
        <v>1</v>
      </c>
      <c r="O127" s="71" t="s">
        <v>160</v>
      </c>
      <c r="P127" s="296">
        <v>2</v>
      </c>
      <c r="Q127" s="352" t="s">
        <v>2</v>
      </c>
      <c r="R127" s="143">
        <v>0</v>
      </c>
      <c r="S127" s="47"/>
      <c r="T127" s="47"/>
      <c r="U127" s="47"/>
      <c r="V127" s="277"/>
      <c r="W127" s="65">
        <v>10</v>
      </c>
      <c r="X127" s="65">
        <v>1</v>
      </c>
      <c r="Y127" s="66"/>
      <c r="Z127" s="67"/>
      <c r="AA127" s="68"/>
    </row>
    <row r="128" spans="1:27" s="17" customFormat="1" ht="17.100000000000001" customHeight="1">
      <c r="A128" s="175"/>
      <c r="B128" s="176"/>
      <c r="C128" s="175"/>
      <c r="D128" s="176"/>
      <c r="E128" s="222" t="s">
        <v>325</v>
      </c>
      <c r="F128" s="172" t="s">
        <v>183</v>
      </c>
      <c r="G128" s="377">
        <v>140000</v>
      </c>
      <c r="H128" s="377">
        <f>SUM(R128:R128)</f>
        <v>38700</v>
      </c>
      <c r="I128" s="423">
        <f>H128-G128</f>
        <v>-101300</v>
      </c>
      <c r="J128" s="156">
        <f>I128/G128*100</f>
        <v>-72.357142857142847</v>
      </c>
      <c r="K128" s="118" t="s">
        <v>89</v>
      </c>
      <c r="L128" s="331">
        <v>50000</v>
      </c>
      <c r="M128" s="430" t="s">
        <v>160</v>
      </c>
      <c r="N128" s="245">
        <v>1</v>
      </c>
      <c r="O128" s="430" t="s">
        <v>160</v>
      </c>
      <c r="P128" s="295">
        <v>12</v>
      </c>
      <c r="Q128" s="351" t="s">
        <v>2</v>
      </c>
      <c r="R128" s="139">
        <v>38700</v>
      </c>
      <c r="S128" s="47"/>
      <c r="T128" s="47"/>
      <c r="U128" s="47"/>
      <c r="V128" s="277"/>
      <c r="W128" s="65">
        <v>1</v>
      </c>
      <c r="X128" s="65">
        <v>5</v>
      </c>
      <c r="Y128" s="66"/>
      <c r="Z128" s="67"/>
      <c r="AA128" s="68"/>
    </row>
    <row r="129" spans="1:27" s="17" customFormat="1" ht="17.100000000000001" customHeight="1">
      <c r="A129" s="175"/>
      <c r="B129" s="176"/>
      <c r="C129" s="175"/>
      <c r="D129" s="176"/>
      <c r="E129" s="318"/>
      <c r="F129" s="171"/>
      <c r="G129" s="381"/>
      <c r="H129" s="381"/>
      <c r="I129" s="429"/>
      <c r="J129" s="152"/>
      <c r="K129" s="129" t="s">
        <v>373</v>
      </c>
      <c r="L129" s="332">
        <v>0</v>
      </c>
      <c r="M129" s="71" t="s">
        <v>160</v>
      </c>
      <c r="N129" s="252">
        <v>1</v>
      </c>
      <c r="O129" s="71" t="s">
        <v>160</v>
      </c>
      <c r="P129" s="319">
        <v>12</v>
      </c>
      <c r="Q129" s="352" t="s">
        <v>2</v>
      </c>
      <c r="R129" s="139">
        <v>0</v>
      </c>
      <c r="S129" s="47"/>
      <c r="T129" s="47"/>
      <c r="U129" s="47"/>
      <c r="V129" s="276"/>
      <c r="W129" s="65">
        <v>13</v>
      </c>
      <c r="X129" s="65">
        <v>1</v>
      </c>
      <c r="Y129" s="66"/>
      <c r="Z129" s="67"/>
      <c r="AA129" s="68"/>
    </row>
    <row r="130" spans="1:27" s="16" customFormat="1" ht="17.100000000000001" customHeight="1">
      <c r="A130" s="175"/>
      <c r="B130" s="176"/>
      <c r="C130" s="169" t="s">
        <v>182</v>
      </c>
      <c r="D130" s="512" t="s">
        <v>181</v>
      </c>
      <c r="E130" s="513"/>
      <c r="F130" s="514"/>
      <c r="G130" s="376">
        <f>SUM(G131,G145,G158,G167)</f>
        <v>143503089</v>
      </c>
      <c r="H130" s="376">
        <f>SUM(H131,H145,H158,H167)</f>
        <v>106544450</v>
      </c>
      <c r="I130" s="415">
        <f>H130-G130</f>
        <v>-36958639</v>
      </c>
      <c r="J130" s="148">
        <f>I130/G130*100</f>
        <v>-25.754594732103641</v>
      </c>
      <c r="K130" s="431"/>
      <c r="L130" s="323"/>
      <c r="M130" s="269"/>
      <c r="N130" s="251"/>
      <c r="O130" s="269"/>
      <c r="P130" s="246"/>
      <c r="Q130" s="123"/>
      <c r="R130" s="436"/>
      <c r="S130" s="46"/>
      <c r="T130" s="46"/>
      <c r="U130" s="46"/>
      <c r="V130" s="277"/>
      <c r="W130" s="65"/>
      <c r="X130" s="65"/>
      <c r="Y130" s="66"/>
      <c r="Z130" s="67"/>
      <c r="AA130" s="68"/>
    </row>
    <row r="131" spans="1:27" s="16" customFormat="1" ht="17.100000000000001" customHeight="1">
      <c r="A131" s="175"/>
      <c r="B131" s="176"/>
      <c r="C131" s="173"/>
      <c r="D131" s="174"/>
      <c r="E131" s="305">
        <v>331</v>
      </c>
      <c r="F131" s="178" t="s">
        <v>180</v>
      </c>
      <c r="G131" s="377">
        <v>46113089</v>
      </c>
      <c r="H131" s="377">
        <f>SUM(R131:R144)</f>
        <v>44952339</v>
      </c>
      <c r="I131" s="423">
        <f>H131-G131</f>
        <v>-1160750</v>
      </c>
      <c r="J131" s="156">
        <f>I131/G131*100</f>
        <v>-2.5171811847174235</v>
      </c>
      <c r="K131" s="118" t="s">
        <v>269</v>
      </c>
      <c r="L131" s="331">
        <v>14570130</v>
      </c>
      <c r="M131" s="430" t="s">
        <v>160</v>
      </c>
      <c r="N131" s="245">
        <v>1</v>
      </c>
      <c r="O131" s="430" t="s">
        <v>160</v>
      </c>
      <c r="P131" s="245">
        <v>1</v>
      </c>
      <c r="Q131" s="351" t="s">
        <v>2</v>
      </c>
      <c r="R131" s="139">
        <v>15180447</v>
      </c>
      <c r="S131" s="46"/>
      <c r="T131" s="46"/>
      <c r="U131" s="46"/>
      <c r="V131" s="277"/>
      <c r="W131" s="65">
        <v>1</v>
      </c>
      <c r="X131" s="65">
        <v>1</v>
      </c>
      <c r="Y131" s="66"/>
      <c r="Z131" s="67"/>
      <c r="AA131" s="68"/>
    </row>
    <row r="132" spans="1:27" s="16" customFormat="1" ht="17.100000000000001" customHeight="1">
      <c r="A132" s="175"/>
      <c r="B132" s="176"/>
      <c r="C132" s="175"/>
      <c r="D132" s="176"/>
      <c r="E132" s="223"/>
      <c r="F132" s="179"/>
      <c r="G132" s="380"/>
      <c r="H132" s="380"/>
      <c r="I132" s="418"/>
      <c r="J132" s="150"/>
      <c r="K132" s="118" t="s">
        <v>374</v>
      </c>
      <c r="L132" s="331">
        <v>3123030</v>
      </c>
      <c r="M132" s="430" t="s">
        <v>160</v>
      </c>
      <c r="N132" s="245">
        <v>1</v>
      </c>
      <c r="O132" s="430" t="s">
        <v>160</v>
      </c>
      <c r="P132" s="245">
        <v>1</v>
      </c>
      <c r="Q132" s="351" t="s">
        <v>2</v>
      </c>
      <c r="R132" s="139">
        <v>4749870</v>
      </c>
      <c r="S132" s="46"/>
      <c r="T132" s="46"/>
      <c r="U132" s="46"/>
      <c r="V132" s="277">
        <f>Y132/W132/X132</f>
        <v>220759.54545454544</v>
      </c>
      <c r="W132" s="65">
        <v>66</v>
      </c>
      <c r="X132" s="65">
        <v>1</v>
      </c>
      <c r="Y132" s="66">
        <v>14570130</v>
      </c>
      <c r="Z132" s="67"/>
      <c r="AA132" s="68"/>
    </row>
    <row r="133" spans="1:27" s="16" customFormat="1" ht="17.100000000000001" customHeight="1">
      <c r="A133" s="175"/>
      <c r="B133" s="176"/>
      <c r="C133" s="175"/>
      <c r="D133" s="176"/>
      <c r="E133" s="223"/>
      <c r="F133" s="179"/>
      <c r="G133" s="380"/>
      <c r="H133" s="380"/>
      <c r="I133" s="418"/>
      <c r="J133" s="150"/>
      <c r="K133" s="118" t="s">
        <v>375</v>
      </c>
      <c r="L133" s="331"/>
      <c r="M133" s="433"/>
      <c r="N133" s="245"/>
      <c r="O133" s="433"/>
      <c r="P133" s="245"/>
      <c r="Q133" s="351"/>
      <c r="R133" s="139">
        <v>202772</v>
      </c>
      <c r="S133" s="46"/>
      <c r="T133" s="46"/>
      <c r="U133" s="46"/>
      <c r="V133" s="277"/>
      <c r="W133" s="65"/>
      <c r="X133" s="65"/>
      <c r="Y133" s="66"/>
      <c r="Z133" s="67"/>
      <c r="AA133" s="68"/>
    </row>
    <row r="134" spans="1:27" s="16" customFormat="1" ht="17.100000000000001" customHeight="1">
      <c r="A134" s="175"/>
      <c r="B134" s="176"/>
      <c r="C134" s="175"/>
      <c r="D134" s="176"/>
      <c r="E134" s="223"/>
      <c r="F134" s="179"/>
      <c r="G134" s="380"/>
      <c r="H134" s="380"/>
      <c r="I134" s="418"/>
      <c r="J134" s="150"/>
      <c r="K134" s="118" t="s">
        <v>91</v>
      </c>
      <c r="L134" s="331">
        <v>300000</v>
      </c>
      <c r="M134" s="430" t="s">
        <v>160</v>
      </c>
      <c r="N134" s="245">
        <v>1</v>
      </c>
      <c r="O134" s="430" t="s">
        <v>160</v>
      </c>
      <c r="P134" s="295">
        <v>12</v>
      </c>
      <c r="Q134" s="351" t="s">
        <v>2</v>
      </c>
      <c r="R134" s="139">
        <v>4096090</v>
      </c>
      <c r="S134" s="46"/>
      <c r="T134" s="46"/>
      <c r="U134" s="46"/>
      <c r="V134" s="277"/>
      <c r="W134" s="65">
        <v>1</v>
      </c>
      <c r="X134" s="65">
        <v>1</v>
      </c>
      <c r="Y134" s="66"/>
      <c r="Z134" s="67"/>
      <c r="AA134" s="68"/>
    </row>
    <row r="135" spans="1:27" s="16" customFormat="1" ht="17.100000000000001" hidden="1" customHeight="1">
      <c r="A135" s="175"/>
      <c r="B135" s="176"/>
      <c r="C135" s="175"/>
      <c r="D135" s="176"/>
      <c r="E135" s="180"/>
      <c r="F135" s="179"/>
      <c r="G135" s="380"/>
      <c r="H135" s="380"/>
      <c r="I135" s="414"/>
      <c r="J135" s="150"/>
      <c r="K135" s="118" t="s">
        <v>90</v>
      </c>
      <c r="L135" s="331"/>
      <c r="M135" s="358" t="s">
        <v>160</v>
      </c>
      <c r="N135" s="245">
        <v>1</v>
      </c>
      <c r="O135" s="358" t="s">
        <v>160</v>
      </c>
      <c r="P135" s="245" t="s">
        <v>159</v>
      </c>
      <c r="Q135" s="351" t="s">
        <v>2</v>
      </c>
      <c r="R135" s="139">
        <f t="shared" si="5"/>
        <v>0</v>
      </c>
      <c r="S135" s="46"/>
      <c r="T135" s="46"/>
      <c r="U135" s="46"/>
      <c r="V135" s="277"/>
      <c r="W135" s="65">
        <v>1</v>
      </c>
      <c r="X135" s="65">
        <v>2</v>
      </c>
      <c r="Y135" s="66"/>
      <c r="Z135" s="67"/>
      <c r="AA135" s="68"/>
    </row>
    <row r="136" spans="1:27" s="16" customFormat="1" ht="16.5" hidden="1">
      <c r="A136" s="175"/>
      <c r="B136" s="176"/>
      <c r="C136" s="175"/>
      <c r="D136" s="176"/>
      <c r="E136" s="181"/>
      <c r="F136" s="179"/>
      <c r="G136" s="380"/>
      <c r="H136" s="380"/>
      <c r="I136" s="414"/>
      <c r="J136" s="150"/>
      <c r="K136" s="118" t="s">
        <v>179</v>
      </c>
      <c r="L136" s="331"/>
      <c r="M136" s="358" t="s">
        <v>160</v>
      </c>
      <c r="N136" s="245">
        <v>1</v>
      </c>
      <c r="O136" s="358" t="s">
        <v>160</v>
      </c>
      <c r="P136" s="245" t="s">
        <v>159</v>
      </c>
      <c r="Q136" s="351" t="s">
        <v>2</v>
      </c>
      <c r="R136" s="139">
        <f t="shared" si="5"/>
        <v>0</v>
      </c>
      <c r="S136" s="46"/>
      <c r="T136" s="46"/>
      <c r="U136" s="46"/>
      <c r="V136" s="277"/>
      <c r="W136" s="65">
        <v>1</v>
      </c>
      <c r="X136" s="65">
        <v>3</v>
      </c>
      <c r="Y136" s="66"/>
      <c r="Z136" s="67"/>
      <c r="AA136" s="68"/>
    </row>
    <row r="137" spans="1:27" s="16" customFormat="1" ht="17.100000000000001" customHeight="1">
      <c r="A137" s="175"/>
      <c r="B137" s="176"/>
      <c r="C137" s="175"/>
      <c r="D137" s="176"/>
      <c r="E137" s="181"/>
      <c r="F137" s="179"/>
      <c r="G137" s="380"/>
      <c r="H137" s="380"/>
      <c r="I137" s="414"/>
      <c r="J137" s="150"/>
      <c r="K137" s="118" t="s">
        <v>92</v>
      </c>
      <c r="L137" s="331">
        <v>200000</v>
      </c>
      <c r="M137" s="358" t="s">
        <v>160</v>
      </c>
      <c r="N137" s="245">
        <v>1</v>
      </c>
      <c r="O137" s="358" t="s">
        <v>160</v>
      </c>
      <c r="P137" s="295">
        <v>12</v>
      </c>
      <c r="Q137" s="351" t="s">
        <v>2</v>
      </c>
      <c r="R137" s="139">
        <v>0</v>
      </c>
      <c r="S137" s="46"/>
      <c r="T137" s="46"/>
      <c r="U137" s="46"/>
      <c r="V137" s="276"/>
      <c r="W137" s="65">
        <v>1</v>
      </c>
      <c r="X137" s="65">
        <v>2</v>
      </c>
      <c r="Y137" s="66"/>
      <c r="Z137" s="67"/>
      <c r="AA137" s="68"/>
    </row>
    <row r="138" spans="1:27" s="16" customFormat="1" ht="16.5" hidden="1">
      <c r="A138" s="175"/>
      <c r="B138" s="176"/>
      <c r="C138" s="175"/>
      <c r="D138" s="176"/>
      <c r="E138" s="181"/>
      <c r="F138" s="179"/>
      <c r="G138" s="380"/>
      <c r="H138" s="380"/>
      <c r="I138" s="414"/>
      <c r="J138" s="150"/>
      <c r="K138" s="118"/>
      <c r="L138" s="331"/>
      <c r="M138" s="358" t="s">
        <v>160</v>
      </c>
      <c r="N138" s="245">
        <v>1</v>
      </c>
      <c r="O138" s="358" t="s">
        <v>160</v>
      </c>
      <c r="P138" s="295">
        <v>12</v>
      </c>
      <c r="Q138" s="351" t="s">
        <v>2</v>
      </c>
      <c r="R138" s="139">
        <f t="shared" si="5"/>
        <v>0</v>
      </c>
      <c r="S138" s="46"/>
      <c r="T138" s="46"/>
      <c r="U138" s="46"/>
      <c r="V138" s="277"/>
      <c r="W138" s="65">
        <v>1</v>
      </c>
      <c r="X138" s="65">
        <v>6</v>
      </c>
      <c r="Y138" s="66"/>
      <c r="Z138" s="67"/>
      <c r="AA138" s="68"/>
    </row>
    <row r="139" spans="1:27" s="16" customFormat="1" ht="17.100000000000001" hidden="1" customHeight="1">
      <c r="A139" s="175"/>
      <c r="B139" s="176"/>
      <c r="C139" s="175"/>
      <c r="D139" s="176"/>
      <c r="E139" s="181"/>
      <c r="F139" s="179"/>
      <c r="G139" s="380"/>
      <c r="H139" s="380"/>
      <c r="I139" s="414"/>
      <c r="J139" s="150"/>
      <c r="K139" s="118" t="s">
        <v>178</v>
      </c>
      <c r="L139" s="331">
        <v>20000</v>
      </c>
      <c r="M139" s="358" t="s">
        <v>160</v>
      </c>
      <c r="N139" s="245">
        <v>62</v>
      </c>
      <c r="O139" s="358" t="s">
        <v>160</v>
      </c>
      <c r="P139" s="245">
        <v>1</v>
      </c>
      <c r="Q139" s="351" t="s">
        <v>2</v>
      </c>
      <c r="R139" s="139"/>
      <c r="S139" s="46"/>
      <c r="T139" s="46"/>
      <c r="U139" s="46"/>
      <c r="V139" s="276"/>
      <c r="W139" s="65">
        <v>77</v>
      </c>
      <c r="X139" s="65">
        <v>1</v>
      </c>
      <c r="Y139" s="66"/>
      <c r="Z139" s="67"/>
      <c r="AA139" s="68"/>
    </row>
    <row r="140" spans="1:27" s="16" customFormat="1" ht="16.5" hidden="1">
      <c r="A140" s="182"/>
      <c r="B140" s="183"/>
      <c r="C140" s="182"/>
      <c r="D140" s="183"/>
      <c r="E140" s="340"/>
      <c r="F140" s="341"/>
      <c r="G140" s="381"/>
      <c r="H140" s="381"/>
      <c r="I140" s="429"/>
      <c r="J140" s="149"/>
      <c r="K140" s="129" t="s">
        <v>288</v>
      </c>
      <c r="L140" s="332">
        <v>130000</v>
      </c>
      <c r="M140" s="71" t="s">
        <v>160</v>
      </c>
      <c r="N140" s="241">
        <v>1</v>
      </c>
      <c r="O140" s="71" t="s">
        <v>160</v>
      </c>
      <c r="P140" s="296">
        <v>12</v>
      </c>
      <c r="Q140" s="352" t="s">
        <v>2</v>
      </c>
      <c r="R140" s="143">
        <v>0</v>
      </c>
      <c r="S140" s="46"/>
      <c r="T140" s="46"/>
      <c r="U140" s="46"/>
      <c r="V140" s="276"/>
      <c r="W140" s="65"/>
      <c r="X140" s="65"/>
      <c r="Y140" s="66"/>
      <c r="Z140" s="67"/>
      <c r="AA140" s="68"/>
    </row>
    <row r="141" spans="1:27" s="16" customFormat="1" ht="17.100000000000001" customHeight="1">
      <c r="A141" s="175"/>
      <c r="B141" s="176"/>
      <c r="C141" s="175"/>
      <c r="D141" s="176"/>
      <c r="E141" s="181"/>
      <c r="F141" s="179"/>
      <c r="G141" s="380"/>
      <c r="H141" s="380"/>
      <c r="I141" s="414"/>
      <c r="J141" s="150"/>
      <c r="K141" s="118" t="s">
        <v>80</v>
      </c>
      <c r="L141" s="331">
        <v>30000</v>
      </c>
      <c r="M141" s="358" t="s">
        <v>160</v>
      </c>
      <c r="N141" s="343">
        <v>69.652000000000001</v>
      </c>
      <c r="O141" s="358" t="s">
        <v>160</v>
      </c>
      <c r="P141" s="245">
        <v>2</v>
      </c>
      <c r="Q141" s="351" t="s">
        <v>2</v>
      </c>
      <c r="R141" s="139">
        <v>4445000</v>
      </c>
      <c r="S141" s="46"/>
      <c r="T141" s="46"/>
      <c r="U141" s="46"/>
      <c r="V141" s="277">
        <v>30000</v>
      </c>
      <c r="W141" s="342">
        <f>Y141/V141/X141</f>
        <v>69.652000000000001</v>
      </c>
      <c r="X141" s="65">
        <v>2</v>
      </c>
      <c r="Y141" s="66">
        <v>4179120</v>
      </c>
      <c r="Z141" s="67"/>
      <c r="AA141" s="68"/>
    </row>
    <row r="142" spans="1:27" s="16" customFormat="1" ht="17.100000000000001" customHeight="1">
      <c r="A142" s="175"/>
      <c r="B142" s="176"/>
      <c r="C142" s="175"/>
      <c r="D142" s="176"/>
      <c r="E142" s="181"/>
      <c r="F142" s="179"/>
      <c r="G142" s="380"/>
      <c r="H142" s="380"/>
      <c r="I142" s="414"/>
      <c r="J142" s="150"/>
      <c r="K142" s="118" t="s">
        <v>376</v>
      </c>
      <c r="L142" s="331">
        <v>5000</v>
      </c>
      <c r="M142" s="358" t="s">
        <v>160</v>
      </c>
      <c r="N142" s="245">
        <v>65</v>
      </c>
      <c r="O142" s="358" t="s">
        <v>160</v>
      </c>
      <c r="P142" s="245">
        <v>1</v>
      </c>
      <c r="Q142" s="351" t="s">
        <v>2</v>
      </c>
      <c r="R142" s="139">
        <v>0</v>
      </c>
      <c r="S142" s="46"/>
      <c r="T142" s="46"/>
      <c r="U142" s="46"/>
      <c r="V142" s="277">
        <v>5000</v>
      </c>
      <c r="W142" s="342">
        <f>Y142/V142/X142</f>
        <v>65</v>
      </c>
      <c r="X142" s="65">
        <v>1</v>
      </c>
      <c r="Y142" s="66">
        <v>325000</v>
      </c>
      <c r="Z142" s="67"/>
      <c r="AA142" s="68"/>
    </row>
    <row r="143" spans="1:27" s="16" customFormat="1" ht="17.100000000000001" customHeight="1">
      <c r="A143" s="175"/>
      <c r="B143" s="176"/>
      <c r="C143" s="175"/>
      <c r="D143" s="176"/>
      <c r="E143" s="181"/>
      <c r="F143" s="179"/>
      <c r="G143" s="380"/>
      <c r="H143" s="380"/>
      <c r="I143" s="414"/>
      <c r="J143" s="150"/>
      <c r="K143" s="118" t="s">
        <v>309</v>
      </c>
      <c r="L143" s="331">
        <v>1500000</v>
      </c>
      <c r="M143" s="433" t="s">
        <v>160</v>
      </c>
      <c r="N143" s="245">
        <v>1</v>
      </c>
      <c r="O143" s="433" t="s">
        <v>160</v>
      </c>
      <c r="P143" s="295">
        <v>12</v>
      </c>
      <c r="Q143" s="351" t="s">
        <v>2</v>
      </c>
      <c r="R143" s="139">
        <v>14724900</v>
      </c>
      <c r="S143" s="46"/>
      <c r="T143" s="46"/>
      <c r="U143" s="46"/>
      <c r="V143" s="277"/>
      <c r="W143" s="65"/>
      <c r="X143" s="65"/>
      <c r="Y143" s="66"/>
      <c r="Z143" s="67"/>
      <c r="AA143" s="68"/>
    </row>
    <row r="144" spans="1:27" s="16" customFormat="1" ht="17.100000000000001" customHeight="1">
      <c r="A144" s="182"/>
      <c r="B144" s="183"/>
      <c r="C144" s="182"/>
      <c r="D144" s="183"/>
      <c r="E144" s="340"/>
      <c r="F144" s="341"/>
      <c r="G144" s="381"/>
      <c r="H144" s="381"/>
      <c r="I144" s="429"/>
      <c r="J144" s="149"/>
      <c r="K144" s="229" t="s">
        <v>93</v>
      </c>
      <c r="L144" s="332">
        <v>400000</v>
      </c>
      <c r="M144" s="71" t="s">
        <v>160</v>
      </c>
      <c r="N144" s="241">
        <v>1</v>
      </c>
      <c r="O144" s="71" t="s">
        <v>160</v>
      </c>
      <c r="P144" s="296">
        <v>12</v>
      </c>
      <c r="Q144" s="352" t="s">
        <v>2</v>
      </c>
      <c r="R144" s="143">
        <v>1553260</v>
      </c>
      <c r="S144" s="46"/>
      <c r="T144" s="46"/>
      <c r="U144" s="46"/>
      <c r="V144" s="276"/>
      <c r="W144" s="65">
        <v>1</v>
      </c>
      <c r="X144" s="65">
        <v>12</v>
      </c>
      <c r="Y144" s="66"/>
      <c r="Z144" s="67"/>
      <c r="AA144" s="68"/>
    </row>
    <row r="145" spans="1:27" s="16" customFormat="1" ht="17.100000000000001" customHeight="1">
      <c r="A145" s="175"/>
      <c r="B145" s="176"/>
      <c r="C145" s="175"/>
      <c r="D145" s="176"/>
      <c r="E145" s="362">
        <v>332</v>
      </c>
      <c r="F145" s="170" t="s">
        <v>177</v>
      </c>
      <c r="G145" s="380">
        <v>55390000</v>
      </c>
      <c r="H145" s="380">
        <f>SUM(R145:R157)</f>
        <v>35424951</v>
      </c>
      <c r="I145" s="426">
        <f>H145-G145</f>
        <v>-19965049</v>
      </c>
      <c r="J145" s="186">
        <f>I145/G145*100</f>
        <v>-36.044500812421013</v>
      </c>
      <c r="K145" s="118" t="s">
        <v>176</v>
      </c>
      <c r="L145" s="331">
        <v>10000000</v>
      </c>
      <c r="M145" s="358" t="s">
        <v>160</v>
      </c>
      <c r="N145" s="245">
        <v>1</v>
      </c>
      <c r="O145" s="358" t="s">
        <v>160</v>
      </c>
      <c r="P145" s="245">
        <v>1</v>
      </c>
      <c r="Q145" s="351" t="s">
        <v>2</v>
      </c>
      <c r="R145" s="139">
        <f t="shared" ref="R145:R171" si="6">L145*N145*P145</f>
        <v>10000000</v>
      </c>
      <c r="S145" s="46"/>
      <c r="T145" s="46"/>
      <c r="U145" s="46"/>
      <c r="V145" s="277"/>
      <c r="W145" s="65">
        <v>1</v>
      </c>
      <c r="X145" s="65">
        <v>1</v>
      </c>
      <c r="Y145" s="66"/>
      <c r="Z145" s="67"/>
      <c r="AA145" s="68"/>
    </row>
    <row r="146" spans="1:27" s="17" customFormat="1" ht="17.100000000000001" customHeight="1">
      <c r="A146" s="175"/>
      <c r="B146" s="176"/>
      <c r="C146" s="175"/>
      <c r="D146" s="176"/>
      <c r="E146" s="223"/>
      <c r="F146" s="170"/>
      <c r="G146" s="380"/>
      <c r="H146" s="380"/>
      <c r="I146" s="414"/>
      <c r="J146" s="191"/>
      <c r="K146" s="118" t="s">
        <v>94</v>
      </c>
      <c r="L146" s="331">
        <v>250000</v>
      </c>
      <c r="M146" s="358" t="s">
        <v>160</v>
      </c>
      <c r="N146" s="250">
        <v>1</v>
      </c>
      <c r="O146" s="358" t="s">
        <v>160</v>
      </c>
      <c r="P146" s="250">
        <v>4</v>
      </c>
      <c r="Q146" s="351" t="s">
        <v>2</v>
      </c>
      <c r="R146" s="139">
        <v>579270</v>
      </c>
      <c r="S146" s="47"/>
      <c r="T146" s="47"/>
      <c r="U146" s="47"/>
      <c r="V146" s="277"/>
      <c r="W146" s="65">
        <v>1</v>
      </c>
      <c r="X146" s="65">
        <v>4</v>
      </c>
      <c r="Y146" s="66"/>
      <c r="Z146" s="67"/>
      <c r="AA146" s="68"/>
    </row>
    <row r="147" spans="1:27" s="17" customFormat="1" ht="17.100000000000001" customHeight="1">
      <c r="A147" s="175"/>
      <c r="B147" s="176"/>
      <c r="C147" s="175"/>
      <c r="D147" s="176"/>
      <c r="E147" s="94"/>
      <c r="F147" s="170"/>
      <c r="G147" s="380"/>
      <c r="H147" s="380"/>
      <c r="I147" s="414"/>
      <c r="J147" s="191"/>
      <c r="K147" s="118" t="s">
        <v>175</v>
      </c>
      <c r="L147" s="331">
        <v>250000</v>
      </c>
      <c r="M147" s="358" t="s">
        <v>160</v>
      </c>
      <c r="N147" s="250">
        <v>1</v>
      </c>
      <c r="O147" s="358" t="s">
        <v>160</v>
      </c>
      <c r="P147" s="250">
        <v>12</v>
      </c>
      <c r="Q147" s="351" t="s">
        <v>2</v>
      </c>
      <c r="R147" s="139">
        <v>680920</v>
      </c>
      <c r="S147" s="47"/>
      <c r="T147" s="47"/>
      <c r="U147" s="47"/>
      <c r="V147" s="277">
        <f>Y147/X147</f>
        <v>250000</v>
      </c>
      <c r="W147" s="65">
        <v>1</v>
      </c>
      <c r="X147" s="65">
        <v>12</v>
      </c>
      <c r="Y147" s="66">
        <v>3000000</v>
      </c>
      <c r="Z147" s="67"/>
      <c r="AA147" s="68"/>
    </row>
    <row r="148" spans="1:27" s="17" customFormat="1" ht="17.100000000000001" customHeight="1">
      <c r="A148" s="175"/>
      <c r="B148" s="176"/>
      <c r="C148" s="175"/>
      <c r="D148" s="176"/>
      <c r="E148" s="94"/>
      <c r="F148" s="170"/>
      <c r="G148" s="380"/>
      <c r="H148" s="380"/>
      <c r="I148" s="414"/>
      <c r="J148" s="191"/>
      <c r="K148" s="118" t="s">
        <v>377</v>
      </c>
      <c r="L148" s="331">
        <v>100000</v>
      </c>
      <c r="M148" s="358" t="s">
        <v>160</v>
      </c>
      <c r="N148" s="250">
        <v>1</v>
      </c>
      <c r="O148" s="358" t="s">
        <v>160</v>
      </c>
      <c r="P148" s="250">
        <v>12</v>
      </c>
      <c r="Q148" s="351" t="s">
        <v>2</v>
      </c>
      <c r="R148" s="139">
        <v>870000</v>
      </c>
      <c r="S148" s="47"/>
      <c r="T148" s="47"/>
      <c r="U148" s="47"/>
      <c r="V148" s="277"/>
      <c r="W148" s="65"/>
      <c r="X148" s="65"/>
      <c r="Y148" s="66"/>
      <c r="Z148" s="67"/>
      <c r="AA148" s="68"/>
    </row>
    <row r="149" spans="1:27" s="17" customFormat="1" ht="17.100000000000001" customHeight="1">
      <c r="A149" s="175"/>
      <c r="B149" s="176"/>
      <c r="C149" s="175"/>
      <c r="D149" s="176"/>
      <c r="E149" s="94"/>
      <c r="F149" s="170"/>
      <c r="G149" s="380"/>
      <c r="H149" s="380"/>
      <c r="I149" s="414"/>
      <c r="J149" s="191"/>
      <c r="K149" s="118" t="s">
        <v>174</v>
      </c>
      <c r="L149" s="331">
        <v>14950000</v>
      </c>
      <c r="M149" s="358" t="s">
        <v>160</v>
      </c>
      <c r="N149" s="250">
        <v>1</v>
      </c>
      <c r="O149" s="358" t="s">
        <v>160</v>
      </c>
      <c r="P149" s="250">
        <v>1</v>
      </c>
      <c r="Q149" s="351" t="s">
        <v>2</v>
      </c>
      <c r="R149" s="139">
        <v>15010261</v>
      </c>
      <c r="S149" s="47"/>
      <c r="T149" s="47"/>
      <c r="U149" s="47"/>
      <c r="V149" s="276"/>
      <c r="W149" s="65">
        <v>1</v>
      </c>
      <c r="X149" s="65">
        <v>60</v>
      </c>
      <c r="Y149" s="66"/>
      <c r="Z149" s="67"/>
      <c r="AA149" s="68"/>
    </row>
    <row r="150" spans="1:27" s="17" customFormat="1" ht="17.100000000000001" customHeight="1">
      <c r="A150" s="175"/>
      <c r="B150" s="176"/>
      <c r="C150" s="175"/>
      <c r="D150" s="176"/>
      <c r="E150" s="94"/>
      <c r="F150" s="170"/>
      <c r="G150" s="380"/>
      <c r="H150" s="380"/>
      <c r="I150" s="414"/>
      <c r="J150" s="191"/>
      <c r="K150" s="118" t="s">
        <v>290</v>
      </c>
      <c r="L150" s="331">
        <v>350000</v>
      </c>
      <c r="M150" s="358" t="s">
        <v>160</v>
      </c>
      <c r="N150" s="250">
        <v>1</v>
      </c>
      <c r="O150" s="358" t="s">
        <v>160</v>
      </c>
      <c r="P150" s="250">
        <v>12</v>
      </c>
      <c r="Q150" s="351" t="s">
        <v>2</v>
      </c>
      <c r="R150" s="139">
        <v>3600000</v>
      </c>
      <c r="S150" s="47"/>
      <c r="T150" s="47"/>
      <c r="U150" s="47"/>
      <c r="V150" s="277"/>
      <c r="W150" s="65">
        <v>20</v>
      </c>
      <c r="X150" s="65">
        <v>8</v>
      </c>
      <c r="Y150" s="66"/>
      <c r="Z150" s="67"/>
      <c r="AA150" s="68"/>
    </row>
    <row r="151" spans="1:27" s="17" customFormat="1" ht="16.5">
      <c r="A151" s="175"/>
      <c r="B151" s="176"/>
      <c r="C151" s="175"/>
      <c r="D151" s="176"/>
      <c r="E151" s="94"/>
      <c r="F151" s="170"/>
      <c r="G151" s="380"/>
      <c r="H151" s="380"/>
      <c r="I151" s="414"/>
      <c r="J151" s="191"/>
      <c r="K151" s="118" t="s">
        <v>289</v>
      </c>
      <c r="L151" s="331">
        <v>280000</v>
      </c>
      <c r="M151" s="358" t="s">
        <v>160</v>
      </c>
      <c r="N151" s="250">
        <v>1</v>
      </c>
      <c r="O151" s="358" t="s">
        <v>160</v>
      </c>
      <c r="P151" s="250" t="s">
        <v>159</v>
      </c>
      <c r="Q151" s="351" t="s">
        <v>2</v>
      </c>
      <c r="R151" s="139">
        <v>2061650</v>
      </c>
      <c r="S151" s="47"/>
      <c r="T151" s="47"/>
      <c r="U151" s="47"/>
      <c r="V151" s="277"/>
      <c r="W151" s="65">
        <v>1</v>
      </c>
      <c r="X151" s="65">
        <v>12</v>
      </c>
      <c r="Y151" s="66"/>
      <c r="Z151" s="67"/>
      <c r="AA151" s="68"/>
    </row>
    <row r="152" spans="1:27" s="17" customFormat="1" ht="17.100000000000001" customHeight="1">
      <c r="A152" s="175"/>
      <c r="B152" s="176"/>
      <c r="C152" s="175"/>
      <c r="D152" s="176"/>
      <c r="E152" s="94"/>
      <c r="F152" s="170"/>
      <c r="G152" s="380"/>
      <c r="H152" s="380"/>
      <c r="I152" s="414"/>
      <c r="J152" s="191"/>
      <c r="K152" s="118" t="s">
        <v>173</v>
      </c>
      <c r="L152" s="331">
        <v>50000</v>
      </c>
      <c r="M152" s="358" t="s">
        <v>160</v>
      </c>
      <c r="N152" s="250">
        <v>1</v>
      </c>
      <c r="O152" s="358" t="s">
        <v>160</v>
      </c>
      <c r="P152" s="250">
        <v>12</v>
      </c>
      <c r="Q152" s="351" t="s">
        <v>2</v>
      </c>
      <c r="R152" s="139">
        <v>114050</v>
      </c>
      <c r="S152" s="47"/>
      <c r="T152" s="47"/>
      <c r="U152" s="47"/>
      <c r="V152" s="277"/>
      <c r="W152" s="65"/>
      <c r="X152" s="65"/>
      <c r="Y152" s="66"/>
      <c r="Z152" s="67"/>
      <c r="AA152" s="68"/>
    </row>
    <row r="153" spans="1:27" s="17" customFormat="1" ht="16.5">
      <c r="A153" s="175"/>
      <c r="B153" s="176"/>
      <c r="C153" s="175"/>
      <c r="D153" s="176"/>
      <c r="E153" s="94"/>
      <c r="F153" s="170"/>
      <c r="G153" s="380"/>
      <c r="H153" s="380"/>
      <c r="I153" s="414"/>
      <c r="J153" s="191"/>
      <c r="K153" s="118" t="s">
        <v>364</v>
      </c>
      <c r="L153" s="331"/>
      <c r="M153" s="430"/>
      <c r="N153" s="250"/>
      <c r="O153" s="430"/>
      <c r="P153" s="250"/>
      <c r="Q153" s="351"/>
      <c r="R153" s="139">
        <v>2100000</v>
      </c>
      <c r="S153" s="47"/>
      <c r="T153" s="47"/>
      <c r="U153" s="47"/>
      <c r="V153" s="277"/>
      <c r="W153" s="65"/>
      <c r="X153" s="65"/>
      <c r="Y153" s="66"/>
      <c r="Z153" s="67"/>
      <c r="AA153" s="68"/>
    </row>
    <row r="154" spans="1:27" s="17" customFormat="1" ht="16.5">
      <c r="A154" s="175"/>
      <c r="B154" s="176"/>
      <c r="C154" s="175"/>
      <c r="D154" s="176"/>
      <c r="E154" s="94"/>
      <c r="F154" s="170"/>
      <c r="G154" s="380"/>
      <c r="H154" s="380"/>
      <c r="I154" s="414"/>
      <c r="J154" s="191"/>
      <c r="K154" s="118" t="s">
        <v>365</v>
      </c>
      <c r="L154" s="331"/>
      <c r="M154" s="430"/>
      <c r="N154" s="250"/>
      <c r="O154" s="430"/>
      <c r="P154" s="250"/>
      <c r="Q154" s="351"/>
      <c r="R154" s="139">
        <v>408800</v>
      </c>
      <c r="S154" s="47"/>
      <c r="T154" s="47"/>
      <c r="U154" s="47"/>
      <c r="V154" s="277"/>
      <c r="W154" s="65"/>
      <c r="X154" s="65"/>
      <c r="Y154" s="66"/>
      <c r="Z154" s="67"/>
      <c r="AA154" s="68"/>
    </row>
    <row r="155" spans="1:27" s="17" customFormat="1" ht="17.100000000000001" hidden="1" customHeight="1">
      <c r="A155" s="175"/>
      <c r="B155" s="176"/>
      <c r="C155" s="175"/>
      <c r="D155" s="176"/>
      <c r="E155" s="94"/>
      <c r="F155" s="170"/>
      <c r="G155" s="380"/>
      <c r="H155" s="380"/>
      <c r="I155" s="414"/>
      <c r="J155" s="191"/>
      <c r="K155" s="118" t="s">
        <v>172</v>
      </c>
      <c r="L155" s="331"/>
      <c r="M155" s="358" t="s">
        <v>160</v>
      </c>
      <c r="N155" s="250">
        <v>1</v>
      </c>
      <c r="O155" s="358" t="s">
        <v>160</v>
      </c>
      <c r="P155" s="250" t="s">
        <v>159</v>
      </c>
      <c r="Q155" s="351" t="s">
        <v>2</v>
      </c>
      <c r="R155" s="139">
        <f t="shared" si="6"/>
        <v>0</v>
      </c>
      <c r="S155" s="47"/>
      <c r="T155" s="47"/>
      <c r="U155" s="47"/>
      <c r="V155" s="277"/>
      <c r="W155" s="65">
        <v>1</v>
      </c>
      <c r="X155" s="65">
        <v>12</v>
      </c>
      <c r="Y155" s="66"/>
      <c r="Z155" s="67"/>
      <c r="AA155" s="68"/>
    </row>
    <row r="156" spans="1:27" s="17" customFormat="1" ht="16.5" hidden="1">
      <c r="A156" s="175"/>
      <c r="B156" s="176"/>
      <c r="C156" s="175"/>
      <c r="D156" s="176"/>
      <c r="E156" s="94"/>
      <c r="F156" s="176"/>
      <c r="G156" s="380"/>
      <c r="H156" s="380"/>
      <c r="I156" s="414"/>
      <c r="J156" s="191"/>
      <c r="K156" s="118"/>
      <c r="L156" s="331"/>
      <c r="M156" s="358" t="s">
        <v>160</v>
      </c>
      <c r="N156" s="250">
        <v>1</v>
      </c>
      <c r="O156" s="358" t="s">
        <v>160</v>
      </c>
      <c r="P156" s="250" t="s">
        <v>159</v>
      </c>
      <c r="Q156" s="351" t="s">
        <v>2</v>
      </c>
      <c r="R156" s="139">
        <f t="shared" si="6"/>
        <v>0</v>
      </c>
      <c r="S156" s="47"/>
      <c r="T156" s="47"/>
      <c r="U156" s="47"/>
      <c r="V156" s="277"/>
      <c r="W156" s="65">
        <v>1</v>
      </c>
      <c r="X156" s="65">
        <v>4</v>
      </c>
      <c r="Y156" s="66"/>
      <c r="Z156" s="67"/>
      <c r="AA156" s="68"/>
    </row>
    <row r="157" spans="1:27" s="17" customFormat="1" ht="17.100000000000001" hidden="1" customHeight="1">
      <c r="A157" s="175"/>
      <c r="B157" s="176"/>
      <c r="C157" s="175"/>
      <c r="D157" s="176"/>
      <c r="E157" s="94"/>
      <c r="F157" s="176"/>
      <c r="G157" s="380"/>
      <c r="H157" s="380"/>
      <c r="I157" s="414"/>
      <c r="J157" s="191"/>
      <c r="K157" s="118"/>
      <c r="L157" s="331"/>
      <c r="M157" s="358" t="s">
        <v>160</v>
      </c>
      <c r="N157" s="250">
        <v>1</v>
      </c>
      <c r="O157" s="358" t="s">
        <v>160</v>
      </c>
      <c r="P157" s="250">
        <v>2</v>
      </c>
      <c r="Q157" s="351" t="s">
        <v>2</v>
      </c>
      <c r="R157" s="143">
        <f t="shared" si="6"/>
        <v>0</v>
      </c>
      <c r="S157" s="47"/>
      <c r="T157" s="47"/>
      <c r="U157" s="47"/>
      <c r="V157" s="277"/>
      <c r="W157" s="65">
        <v>1</v>
      </c>
      <c r="X157" s="65">
        <v>12</v>
      </c>
      <c r="Y157" s="66"/>
      <c r="Z157" s="67"/>
      <c r="AA157" s="68"/>
    </row>
    <row r="158" spans="1:27" s="16" customFormat="1" ht="17.100000000000001" customHeight="1">
      <c r="A158" s="175"/>
      <c r="B158" s="176"/>
      <c r="C158" s="175"/>
      <c r="D158" s="176"/>
      <c r="E158" s="305">
        <v>333</v>
      </c>
      <c r="F158" s="172" t="s">
        <v>317</v>
      </c>
      <c r="G158" s="377">
        <v>24000000</v>
      </c>
      <c r="H158" s="377">
        <f>SUM(R158:R166)</f>
        <v>9418160</v>
      </c>
      <c r="I158" s="423">
        <f>H158-G158</f>
        <v>-14581840</v>
      </c>
      <c r="J158" s="156">
        <f>I158/G158*100</f>
        <v>-60.757666666666665</v>
      </c>
      <c r="K158" s="127" t="s">
        <v>292</v>
      </c>
      <c r="L158" s="330">
        <v>750000</v>
      </c>
      <c r="M158" s="273" t="s">
        <v>160</v>
      </c>
      <c r="N158" s="243">
        <v>1</v>
      </c>
      <c r="O158" s="273" t="s">
        <v>160</v>
      </c>
      <c r="P158" s="243">
        <v>12</v>
      </c>
      <c r="Q158" s="350" t="s">
        <v>2</v>
      </c>
      <c r="R158" s="137">
        <v>6753000</v>
      </c>
      <c r="S158" s="46"/>
      <c r="T158" s="46"/>
      <c r="U158" s="46"/>
      <c r="V158" s="277"/>
      <c r="W158" s="65">
        <v>1</v>
      </c>
      <c r="X158" s="65">
        <v>4</v>
      </c>
      <c r="Y158" s="66"/>
      <c r="Z158" s="67"/>
      <c r="AA158" s="68"/>
    </row>
    <row r="159" spans="1:27" s="17" customFormat="1" ht="17.100000000000001" customHeight="1">
      <c r="A159" s="175"/>
      <c r="B159" s="176"/>
      <c r="C159" s="175"/>
      <c r="D159" s="176"/>
      <c r="E159" s="223"/>
      <c r="F159" s="170"/>
      <c r="G159" s="380"/>
      <c r="H159" s="380"/>
      <c r="I159" s="414"/>
      <c r="J159" s="191"/>
      <c r="K159" s="118" t="s">
        <v>297</v>
      </c>
      <c r="L159" s="331">
        <v>30000</v>
      </c>
      <c r="M159" s="358" t="s">
        <v>160</v>
      </c>
      <c r="N159" s="250">
        <v>40</v>
      </c>
      <c r="O159" s="358" t="s">
        <v>160</v>
      </c>
      <c r="P159" s="250">
        <v>1</v>
      </c>
      <c r="Q159" s="351" t="s">
        <v>2</v>
      </c>
      <c r="R159" s="139">
        <v>0</v>
      </c>
      <c r="S159" s="47"/>
      <c r="T159" s="47"/>
      <c r="U159" s="47"/>
      <c r="V159" s="277"/>
      <c r="W159" s="65">
        <v>1</v>
      </c>
      <c r="X159" s="65">
        <v>12</v>
      </c>
      <c r="Y159" s="66"/>
      <c r="Z159" s="67"/>
      <c r="AA159" s="68"/>
    </row>
    <row r="160" spans="1:27" s="17" customFormat="1" ht="17.100000000000001" customHeight="1">
      <c r="A160" s="175"/>
      <c r="B160" s="176"/>
      <c r="C160" s="175"/>
      <c r="D160" s="176"/>
      <c r="E160" s="223"/>
      <c r="F160" s="170"/>
      <c r="G160" s="380"/>
      <c r="H160" s="380"/>
      <c r="I160" s="414"/>
      <c r="J160" s="191"/>
      <c r="K160" s="118" t="s">
        <v>310</v>
      </c>
      <c r="L160" s="331">
        <v>5000000</v>
      </c>
      <c r="M160" s="358" t="s">
        <v>160</v>
      </c>
      <c r="N160" s="250">
        <v>1</v>
      </c>
      <c r="O160" s="358" t="s">
        <v>160</v>
      </c>
      <c r="P160" s="250">
        <v>1</v>
      </c>
      <c r="Q160" s="351" t="s">
        <v>2</v>
      </c>
      <c r="R160" s="139">
        <v>0</v>
      </c>
      <c r="S160" s="47"/>
      <c r="T160" s="47"/>
      <c r="U160" s="47"/>
      <c r="V160" s="277"/>
      <c r="W160" s="65"/>
      <c r="X160" s="65"/>
      <c r="Y160" s="66"/>
      <c r="Z160" s="67"/>
      <c r="AA160" s="68"/>
    </row>
    <row r="161" spans="1:27" s="17" customFormat="1" ht="17.100000000000001" customHeight="1">
      <c r="A161" s="175"/>
      <c r="B161" s="176"/>
      <c r="C161" s="175"/>
      <c r="D161" s="176"/>
      <c r="E161" s="94"/>
      <c r="F161" s="170"/>
      <c r="G161" s="380"/>
      <c r="H161" s="380"/>
      <c r="I161" s="414"/>
      <c r="J161" s="191"/>
      <c r="K161" s="118" t="s">
        <v>295</v>
      </c>
      <c r="L161" s="331">
        <v>50000</v>
      </c>
      <c r="M161" s="358" t="s">
        <v>160</v>
      </c>
      <c r="N161" s="250">
        <v>1</v>
      </c>
      <c r="O161" s="358" t="s">
        <v>160</v>
      </c>
      <c r="P161" s="250">
        <v>12</v>
      </c>
      <c r="Q161" s="351" t="s">
        <v>2</v>
      </c>
      <c r="R161" s="139">
        <v>786200</v>
      </c>
      <c r="S161" s="47"/>
      <c r="T161" s="47"/>
      <c r="U161" s="47"/>
      <c r="V161" s="277"/>
      <c r="W161" s="65">
        <v>1</v>
      </c>
      <c r="X161" s="65">
        <v>60</v>
      </c>
      <c r="Y161" s="66"/>
      <c r="Z161" s="67"/>
      <c r="AA161" s="68"/>
    </row>
    <row r="162" spans="1:27" s="17" customFormat="1" ht="16.5" customHeight="1">
      <c r="A162" s="182"/>
      <c r="B162" s="183"/>
      <c r="C162" s="182"/>
      <c r="D162" s="183"/>
      <c r="E162" s="151"/>
      <c r="F162" s="171"/>
      <c r="G162" s="381"/>
      <c r="H162" s="381"/>
      <c r="I162" s="429"/>
      <c r="J162" s="192"/>
      <c r="K162" s="129" t="s">
        <v>296</v>
      </c>
      <c r="L162" s="332">
        <v>50000</v>
      </c>
      <c r="M162" s="71" t="s">
        <v>160</v>
      </c>
      <c r="N162" s="252">
        <v>1</v>
      </c>
      <c r="O162" s="71" t="s">
        <v>160</v>
      </c>
      <c r="P162" s="252">
        <v>10</v>
      </c>
      <c r="Q162" s="352" t="s">
        <v>2</v>
      </c>
      <c r="R162" s="143">
        <v>1878960</v>
      </c>
      <c r="S162" s="47"/>
      <c r="T162" s="47"/>
      <c r="U162" s="47"/>
      <c r="V162" s="276"/>
      <c r="W162" s="65">
        <v>1</v>
      </c>
      <c r="X162" s="65">
        <v>6</v>
      </c>
      <c r="Y162" s="66"/>
      <c r="Z162" s="67"/>
      <c r="AA162" s="68"/>
    </row>
    <row r="163" spans="1:27" s="17" customFormat="1" ht="17.100000000000001" hidden="1" customHeight="1">
      <c r="A163" s="175"/>
      <c r="B163" s="176"/>
      <c r="C163" s="175"/>
      <c r="D163" s="176"/>
      <c r="E163" s="94"/>
      <c r="F163" s="170"/>
      <c r="G163" s="380"/>
      <c r="H163" s="380"/>
      <c r="I163" s="225"/>
      <c r="J163" s="191"/>
      <c r="K163" s="118"/>
      <c r="L163" s="331"/>
      <c r="M163" s="358" t="s">
        <v>160</v>
      </c>
      <c r="N163" s="250">
        <v>1</v>
      </c>
      <c r="O163" s="358" t="s">
        <v>160</v>
      </c>
      <c r="P163" s="250">
        <v>12</v>
      </c>
      <c r="Q163" s="351" t="s">
        <v>2</v>
      </c>
      <c r="R163" s="139">
        <f t="shared" si="6"/>
        <v>0</v>
      </c>
      <c r="S163" s="47"/>
      <c r="T163" s="47"/>
      <c r="U163" s="47"/>
      <c r="V163" s="276"/>
      <c r="W163" s="65"/>
      <c r="X163" s="65"/>
      <c r="Y163" s="66"/>
      <c r="Z163" s="67"/>
      <c r="AA163" s="68"/>
    </row>
    <row r="164" spans="1:27" s="17" customFormat="1" ht="17.100000000000001" hidden="1" customHeight="1">
      <c r="A164" s="175"/>
      <c r="B164" s="176"/>
      <c r="C164" s="175"/>
      <c r="D164" s="176"/>
      <c r="E164" s="94"/>
      <c r="F164" s="170"/>
      <c r="G164" s="380"/>
      <c r="H164" s="380"/>
      <c r="I164" s="225"/>
      <c r="J164" s="191"/>
      <c r="K164" s="302"/>
      <c r="L164" s="331"/>
      <c r="M164" s="358" t="s">
        <v>160</v>
      </c>
      <c r="N164" s="250">
        <v>40</v>
      </c>
      <c r="O164" s="358" t="s">
        <v>160</v>
      </c>
      <c r="P164" s="250">
        <v>1</v>
      </c>
      <c r="Q164" s="351" t="s">
        <v>2</v>
      </c>
      <c r="R164" s="139">
        <f t="shared" si="6"/>
        <v>0</v>
      </c>
      <c r="S164" s="47"/>
      <c r="T164" s="47"/>
      <c r="U164" s="47"/>
      <c r="V164" s="277"/>
      <c r="W164" s="65">
        <v>1</v>
      </c>
      <c r="X164" s="65">
        <v>4</v>
      </c>
      <c r="Y164" s="66"/>
      <c r="Z164" s="67"/>
      <c r="AA164" s="68"/>
    </row>
    <row r="165" spans="1:27" s="17" customFormat="1" ht="17.100000000000001" hidden="1" customHeight="1">
      <c r="A165" s="175"/>
      <c r="B165" s="176"/>
      <c r="C165" s="175"/>
      <c r="D165" s="176"/>
      <c r="E165" s="94"/>
      <c r="F165" s="170"/>
      <c r="G165" s="380"/>
      <c r="H165" s="380"/>
      <c r="I165" s="225"/>
      <c r="J165" s="191"/>
      <c r="K165" s="118"/>
      <c r="L165" s="331"/>
      <c r="M165" s="358" t="s">
        <v>160</v>
      </c>
      <c r="N165" s="250">
        <v>1</v>
      </c>
      <c r="O165" s="358" t="s">
        <v>160</v>
      </c>
      <c r="P165" s="250">
        <v>1</v>
      </c>
      <c r="Q165" s="351" t="s">
        <v>2</v>
      </c>
      <c r="R165" s="139">
        <f t="shared" si="6"/>
        <v>0</v>
      </c>
      <c r="S165" s="47"/>
      <c r="T165" s="47"/>
      <c r="U165" s="47"/>
      <c r="V165" s="277"/>
      <c r="W165" s="65">
        <v>1</v>
      </c>
      <c r="X165" s="65">
        <v>12</v>
      </c>
      <c r="Y165" s="66"/>
      <c r="Z165" s="67"/>
      <c r="AA165" s="68"/>
    </row>
    <row r="166" spans="1:27" s="17" customFormat="1" ht="17.100000000000001" hidden="1" customHeight="1">
      <c r="A166" s="175"/>
      <c r="B166" s="176"/>
      <c r="C166" s="175"/>
      <c r="D166" s="176"/>
      <c r="E166" s="94"/>
      <c r="F166" s="176"/>
      <c r="G166" s="380"/>
      <c r="H166" s="380"/>
      <c r="I166" s="227"/>
      <c r="J166" s="191"/>
      <c r="K166" s="129"/>
      <c r="L166" s="332"/>
      <c r="M166" s="71" t="s">
        <v>160</v>
      </c>
      <c r="N166" s="252">
        <v>1</v>
      </c>
      <c r="O166" s="71" t="s">
        <v>160</v>
      </c>
      <c r="P166" s="252">
        <v>12</v>
      </c>
      <c r="Q166" s="352" t="s">
        <v>2</v>
      </c>
      <c r="R166" s="143">
        <f t="shared" si="6"/>
        <v>0</v>
      </c>
      <c r="S166" s="47"/>
      <c r="T166" s="47"/>
      <c r="U166" s="47"/>
      <c r="V166" s="277"/>
      <c r="W166" s="65">
        <v>1</v>
      </c>
      <c r="X166" s="65">
        <v>12</v>
      </c>
      <c r="Y166" s="66"/>
      <c r="Z166" s="67"/>
      <c r="AA166" s="68"/>
    </row>
    <row r="167" spans="1:27" s="16" customFormat="1" ht="17.100000000000001" customHeight="1">
      <c r="A167" s="175"/>
      <c r="B167" s="176"/>
      <c r="C167" s="175"/>
      <c r="D167" s="176"/>
      <c r="E167" s="222" t="s">
        <v>326</v>
      </c>
      <c r="F167" s="174" t="s">
        <v>171</v>
      </c>
      <c r="G167" s="377">
        <v>18000000</v>
      </c>
      <c r="H167" s="377">
        <f>SUM(R167:R168)</f>
        <v>16749000</v>
      </c>
      <c r="I167" s="423">
        <f>H167-G167</f>
        <v>-1251000</v>
      </c>
      <c r="J167" s="156">
        <f>I167/G167*100</f>
        <v>-6.9500000000000011</v>
      </c>
      <c r="K167" s="113" t="s">
        <v>40</v>
      </c>
      <c r="L167" s="330">
        <v>2500000</v>
      </c>
      <c r="M167" s="273" t="s">
        <v>160</v>
      </c>
      <c r="N167" s="243">
        <v>1</v>
      </c>
      <c r="O167" s="273" t="s">
        <v>160</v>
      </c>
      <c r="P167" s="243">
        <v>4</v>
      </c>
      <c r="Q167" s="350" t="s">
        <v>2</v>
      </c>
      <c r="R167" s="137">
        <v>5339000</v>
      </c>
      <c r="S167" s="46"/>
      <c r="T167" s="46"/>
      <c r="U167" s="46"/>
      <c r="V167" s="277">
        <f>Y167/X167/W167</f>
        <v>71666.666666666657</v>
      </c>
      <c r="W167" s="65">
        <v>20</v>
      </c>
      <c r="X167" s="65">
        <v>12</v>
      </c>
      <c r="Y167" s="66">
        <v>17200000</v>
      </c>
      <c r="Z167" s="67"/>
      <c r="AA167" s="68"/>
    </row>
    <row r="168" spans="1:27" s="16" customFormat="1" ht="17.100000000000001" customHeight="1">
      <c r="A168" s="182"/>
      <c r="B168" s="183"/>
      <c r="C168" s="182"/>
      <c r="D168" s="183"/>
      <c r="E168" s="93"/>
      <c r="F168" s="183"/>
      <c r="G168" s="381"/>
      <c r="H168" s="381"/>
      <c r="I168" s="424"/>
      <c r="J168" s="192"/>
      <c r="K168" s="129" t="s">
        <v>276</v>
      </c>
      <c r="L168" s="332">
        <v>50000</v>
      </c>
      <c r="M168" s="71" t="s">
        <v>160</v>
      </c>
      <c r="N168" s="252">
        <v>20</v>
      </c>
      <c r="O168" s="71" t="s">
        <v>160</v>
      </c>
      <c r="P168" s="252">
        <v>12</v>
      </c>
      <c r="Q168" s="352" t="s">
        <v>2</v>
      </c>
      <c r="R168" s="143">
        <v>11410000</v>
      </c>
      <c r="S168" s="46"/>
      <c r="T168" s="46"/>
      <c r="U168" s="46"/>
      <c r="V168" s="277">
        <f>Y168/X168/W168</f>
        <v>66666.666666666672</v>
      </c>
      <c r="W168" s="65">
        <v>12</v>
      </c>
      <c r="X168" s="65">
        <v>12</v>
      </c>
      <c r="Y168" s="66">
        <v>9600000</v>
      </c>
      <c r="Z168" s="67"/>
      <c r="AA168" s="68"/>
    </row>
    <row r="169" spans="1:27" s="16" customFormat="1" ht="17.100000000000001" hidden="1" customHeight="1">
      <c r="A169" s="77" t="s">
        <v>170</v>
      </c>
      <c r="B169" s="518" t="s">
        <v>167</v>
      </c>
      <c r="C169" s="519"/>
      <c r="D169" s="519"/>
      <c r="E169" s="519"/>
      <c r="F169" s="520"/>
      <c r="G169" s="376">
        <f>G170</f>
        <v>0</v>
      </c>
      <c r="H169" s="376">
        <f>H170</f>
        <v>0</v>
      </c>
      <c r="I169" s="415">
        <f t="shared" ref="I169:I171" si="7">H169-G169</f>
        <v>0</v>
      </c>
      <c r="J169" s="152" t="e">
        <f t="shared" ref="J169:J171" si="8">I169/G169*100</f>
        <v>#DIV/0!</v>
      </c>
      <c r="K169" s="230"/>
      <c r="L169" s="330"/>
      <c r="M169" s="273"/>
      <c r="N169" s="243"/>
      <c r="O169" s="273"/>
      <c r="P169" s="243"/>
      <c r="Q169" s="350"/>
      <c r="R169" s="137"/>
      <c r="S169" s="46"/>
      <c r="T169" s="46"/>
      <c r="U169" s="46"/>
      <c r="V169" s="277"/>
      <c r="W169" s="65"/>
      <c r="X169" s="65"/>
      <c r="Y169" s="66"/>
      <c r="Z169" s="67"/>
      <c r="AA169" s="68"/>
    </row>
    <row r="170" spans="1:27" s="17" customFormat="1" ht="17.100000000000001" hidden="1" customHeight="1">
      <c r="A170" s="259"/>
      <c r="B170" s="260"/>
      <c r="C170" s="77" t="s">
        <v>169</v>
      </c>
      <c r="D170" s="518" t="s">
        <v>167</v>
      </c>
      <c r="E170" s="519"/>
      <c r="F170" s="520"/>
      <c r="G170" s="376">
        <f>G171</f>
        <v>0</v>
      </c>
      <c r="H170" s="376">
        <f>H171</f>
        <v>0</v>
      </c>
      <c r="I170" s="425">
        <f t="shared" si="7"/>
        <v>0</v>
      </c>
      <c r="J170" s="152" t="e">
        <f t="shared" si="8"/>
        <v>#DIV/0!</v>
      </c>
      <c r="K170" s="353"/>
      <c r="L170" s="333"/>
      <c r="M170" s="269"/>
      <c r="N170" s="248"/>
      <c r="O170" s="269"/>
      <c r="P170" s="248"/>
      <c r="Q170" s="102"/>
      <c r="R170" s="137"/>
      <c r="S170" s="47"/>
      <c r="T170" s="47"/>
      <c r="U170" s="47"/>
      <c r="V170" s="277"/>
      <c r="W170" s="65"/>
      <c r="X170" s="65"/>
      <c r="Y170" s="66"/>
      <c r="Z170" s="67"/>
      <c r="AA170" s="68"/>
    </row>
    <row r="171" spans="1:27" s="16" customFormat="1" ht="17.100000000000001" hidden="1" customHeight="1">
      <c r="A171" s="267"/>
      <c r="B171" s="268"/>
      <c r="C171" s="261"/>
      <c r="D171" s="262"/>
      <c r="E171" s="184" t="s">
        <v>168</v>
      </c>
      <c r="F171" s="185" t="s">
        <v>167</v>
      </c>
      <c r="G171" s="376"/>
      <c r="H171" s="377"/>
      <c r="I171" s="416">
        <f t="shared" si="7"/>
        <v>0</v>
      </c>
      <c r="J171" s="152" t="e">
        <f t="shared" si="8"/>
        <v>#DIV/0!</v>
      </c>
      <c r="K171" s="59" t="s">
        <v>166</v>
      </c>
      <c r="L171" s="332"/>
      <c r="M171" s="71" t="s">
        <v>160</v>
      </c>
      <c r="N171" s="254">
        <v>1</v>
      </c>
      <c r="O171" s="71" t="s">
        <v>160</v>
      </c>
      <c r="P171" s="254" t="s">
        <v>159</v>
      </c>
      <c r="Q171" s="356" t="s">
        <v>2</v>
      </c>
      <c r="R171" s="137">
        <f t="shared" si="6"/>
        <v>0</v>
      </c>
      <c r="S171" s="46"/>
      <c r="T171" s="46"/>
      <c r="U171" s="46"/>
      <c r="V171" s="277"/>
      <c r="W171" s="65">
        <v>1</v>
      </c>
      <c r="X171" s="65">
        <v>12</v>
      </c>
      <c r="Y171" s="66"/>
      <c r="Z171" s="67"/>
      <c r="AA171" s="68"/>
    </row>
    <row r="172" spans="1:27" s="16" customFormat="1" ht="17.100000000000001" customHeight="1">
      <c r="A172" s="306">
        <v>8</v>
      </c>
      <c r="B172" s="515" t="s">
        <v>165</v>
      </c>
      <c r="C172" s="516"/>
      <c r="D172" s="516"/>
      <c r="E172" s="516"/>
      <c r="F172" s="517"/>
      <c r="G172" s="376">
        <f>SUM(G173)</f>
        <v>20521468</v>
      </c>
      <c r="H172" s="376">
        <f>H173</f>
        <v>665844</v>
      </c>
      <c r="I172" s="415">
        <f t="shared" ref="I172:I185" si="9">H172-G172</f>
        <v>-19855624</v>
      </c>
      <c r="J172" s="152">
        <f>I172/G172*100</f>
        <v>-96.75537831893898</v>
      </c>
      <c r="K172" s="108"/>
      <c r="L172" s="333"/>
      <c r="M172" s="269"/>
      <c r="N172" s="246"/>
      <c r="O172" s="269"/>
      <c r="P172" s="246"/>
      <c r="Q172" s="102"/>
      <c r="R172" s="137"/>
      <c r="S172" s="46"/>
      <c r="T172" s="46"/>
      <c r="U172" s="46"/>
      <c r="V172" s="277"/>
      <c r="W172" s="65"/>
      <c r="X172" s="65"/>
      <c r="Y172" s="66"/>
      <c r="Z172" s="67"/>
      <c r="AA172" s="68"/>
    </row>
    <row r="173" spans="1:27" s="17" customFormat="1" ht="17.100000000000001" customHeight="1">
      <c r="A173" s="173"/>
      <c r="B173" s="174"/>
      <c r="C173" s="306">
        <v>81</v>
      </c>
      <c r="D173" s="515" t="s">
        <v>165</v>
      </c>
      <c r="E173" s="516"/>
      <c r="F173" s="517"/>
      <c r="G173" s="376">
        <f>SUM(G174,G175)</f>
        <v>20521468</v>
      </c>
      <c r="H173" s="376">
        <f>SUM(H174:H175)</f>
        <v>665844</v>
      </c>
      <c r="I173" s="415">
        <f t="shared" si="9"/>
        <v>-19855624</v>
      </c>
      <c r="J173" s="152">
        <f>I173/G173*100</f>
        <v>-96.75537831893898</v>
      </c>
      <c r="K173" s="353"/>
      <c r="L173" s="333"/>
      <c r="M173" s="269"/>
      <c r="N173" s="248"/>
      <c r="O173" s="269"/>
      <c r="P173" s="248"/>
      <c r="Q173" s="102"/>
      <c r="R173" s="137"/>
      <c r="S173" s="47"/>
      <c r="T173" s="47"/>
      <c r="U173" s="47"/>
      <c r="V173" s="277"/>
      <c r="W173" s="65"/>
      <c r="X173" s="65"/>
      <c r="Y173" s="66"/>
      <c r="Z173" s="67"/>
      <c r="AA173" s="68"/>
    </row>
    <row r="174" spans="1:27" s="16" customFormat="1" ht="17.100000000000001" customHeight="1">
      <c r="A174" s="175"/>
      <c r="B174" s="176"/>
      <c r="C174" s="173"/>
      <c r="D174" s="174"/>
      <c r="E174" s="307">
        <v>811</v>
      </c>
      <c r="F174" s="171" t="s">
        <v>165</v>
      </c>
      <c r="G174" s="381">
        <v>19521468</v>
      </c>
      <c r="H174" s="381">
        <f>R174</f>
        <v>0</v>
      </c>
      <c r="I174" s="415">
        <f t="shared" si="9"/>
        <v>-19521468</v>
      </c>
      <c r="J174" s="152">
        <f>I174/G174*100</f>
        <v>-100</v>
      </c>
      <c r="K174" s="129" t="s">
        <v>165</v>
      </c>
      <c r="L174" s="332">
        <v>4893284</v>
      </c>
      <c r="M174" s="71" t="s">
        <v>160</v>
      </c>
      <c r="N174" s="241">
        <v>1</v>
      </c>
      <c r="O174" s="71" t="s">
        <v>160</v>
      </c>
      <c r="P174" s="241">
        <v>1</v>
      </c>
      <c r="Q174" s="352" t="s">
        <v>2</v>
      </c>
      <c r="R174" s="137">
        <v>0</v>
      </c>
      <c r="S174" s="46"/>
      <c r="T174" s="46"/>
      <c r="U174" s="46"/>
      <c r="V174" s="277"/>
      <c r="W174" s="65">
        <v>1</v>
      </c>
      <c r="X174" s="65">
        <v>12</v>
      </c>
      <c r="Y174" s="66"/>
      <c r="Z174" s="67"/>
      <c r="AA174" s="68"/>
    </row>
    <row r="175" spans="1:27" s="16" customFormat="1" ht="17.100000000000001" customHeight="1">
      <c r="A175" s="182"/>
      <c r="B175" s="183"/>
      <c r="C175" s="182"/>
      <c r="D175" s="183"/>
      <c r="E175" s="307">
        <v>812</v>
      </c>
      <c r="F175" s="171" t="s">
        <v>164</v>
      </c>
      <c r="G175" s="381">
        <v>1000000</v>
      </c>
      <c r="H175" s="381">
        <f>SUM(R175)</f>
        <v>665844</v>
      </c>
      <c r="I175" s="415">
        <f t="shared" si="9"/>
        <v>-334156</v>
      </c>
      <c r="J175" s="152" t="s">
        <v>163</v>
      </c>
      <c r="K175" s="118" t="s">
        <v>162</v>
      </c>
      <c r="L175" s="331">
        <v>2000000</v>
      </c>
      <c r="M175" s="358" t="s">
        <v>160</v>
      </c>
      <c r="N175" s="245">
        <v>1</v>
      </c>
      <c r="O175" s="358" t="s">
        <v>160</v>
      </c>
      <c r="P175" s="245">
        <v>1</v>
      </c>
      <c r="Q175" s="351" t="s">
        <v>2</v>
      </c>
      <c r="R175" s="137">
        <v>665844</v>
      </c>
      <c r="S175" s="46"/>
      <c r="T175" s="46"/>
      <c r="U175" s="46"/>
      <c r="V175" s="277"/>
      <c r="W175" s="65"/>
      <c r="X175" s="65"/>
      <c r="Y175" s="66"/>
      <c r="Z175" s="67"/>
      <c r="AA175" s="68"/>
    </row>
    <row r="176" spans="1:27" s="16" customFormat="1" ht="17.100000000000001" customHeight="1">
      <c r="A176" s="169" t="s">
        <v>332</v>
      </c>
      <c r="B176" s="515" t="s">
        <v>100</v>
      </c>
      <c r="C176" s="516"/>
      <c r="D176" s="516"/>
      <c r="E176" s="516"/>
      <c r="F176" s="517"/>
      <c r="G176" s="401">
        <f>SUM(G177)</f>
        <v>0</v>
      </c>
      <c r="H176" s="401">
        <f>H177</f>
        <v>68942936</v>
      </c>
      <c r="I176" s="422">
        <f t="shared" si="9"/>
        <v>68942936</v>
      </c>
      <c r="J176" s="152" t="s">
        <v>271</v>
      </c>
      <c r="K176" s="108"/>
      <c r="L176" s="237"/>
      <c r="M176" s="370"/>
      <c r="N176" s="208"/>
      <c r="O176" s="370"/>
      <c r="P176" s="208"/>
      <c r="Q176" s="124"/>
      <c r="R176" s="436"/>
      <c r="S176" s="46"/>
      <c r="T176" s="46"/>
      <c r="U176" s="46"/>
      <c r="V176" s="277"/>
      <c r="W176" s="65"/>
      <c r="X176" s="65"/>
      <c r="Y176" s="66"/>
      <c r="Z176" s="67"/>
      <c r="AA176" s="68"/>
    </row>
    <row r="177" spans="1:27" s="16" customFormat="1" ht="17.100000000000001" customHeight="1">
      <c r="A177" s="173"/>
      <c r="B177" s="174"/>
      <c r="C177" s="169" t="s">
        <v>333</v>
      </c>
      <c r="D177" s="515" t="s">
        <v>100</v>
      </c>
      <c r="E177" s="516"/>
      <c r="F177" s="517"/>
      <c r="G177" s="401">
        <f>SUM(G178,G184)</f>
        <v>0</v>
      </c>
      <c r="H177" s="401">
        <f>SUM(H178:H184)</f>
        <v>68942936</v>
      </c>
      <c r="I177" s="422">
        <f t="shared" si="9"/>
        <v>68942936</v>
      </c>
      <c r="J177" s="152" t="s">
        <v>271</v>
      </c>
      <c r="K177" s="371"/>
      <c r="L177" s="236"/>
      <c r="M177" s="369"/>
      <c r="N177" s="200"/>
      <c r="O177" s="369"/>
      <c r="P177" s="200"/>
      <c r="Q177" s="102"/>
      <c r="R177" s="190"/>
      <c r="S177" s="46"/>
      <c r="T177" s="46"/>
      <c r="U177" s="46"/>
      <c r="V177" s="277"/>
      <c r="W177" s="65"/>
      <c r="X177" s="65"/>
      <c r="Y177" s="66"/>
      <c r="Z177" s="67"/>
      <c r="AA177" s="68"/>
    </row>
    <row r="178" spans="1:27" s="16" customFormat="1" ht="17.100000000000001" customHeight="1">
      <c r="A178" s="175"/>
      <c r="B178" s="176"/>
      <c r="C178" s="173"/>
      <c r="D178" s="174"/>
      <c r="E178" s="402" t="s">
        <v>103</v>
      </c>
      <c r="F178" s="172" t="s">
        <v>100</v>
      </c>
      <c r="G178" s="112"/>
      <c r="H178" s="112">
        <f>SUM(R178:R180)</f>
        <v>44842918</v>
      </c>
      <c r="I178" s="112">
        <f t="shared" si="9"/>
        <v>44842918</v>
      </c>
      <c r="J178" s="156" t="s">
        <v>271</v>
      </c>
      <c r="K178" s="127" t="s">
        <v>13</v>
      </c>
      <c r="L178" s="239">
        <v>18531625</v>
      </c>
      <c r="M178" s="178" t="s">
        <v>160</v>
      </c>
      <c r="N178" s="287">
        <v>1</v>
      </c>
      <c r="O178" s="178" t="s">
        <v>160</v>
      </c>
      <c r="P178" s="287">
        <v>1</v>
      </c>
      <c r="Q178" s="403" t="s">
        <v>2</v>
      </c>
      <c r="R178" s="137">
        <f>2328967+30023951</f>
        <v>32352918</v>
      </c>
      <c r="S178" s="46"/>
      <c r="T178" s="46"/>
      <c r="U178" s="46"/>
      <c r="V178" s="277"/>
      <c r="W178" s="65"/>
      <c r="X178" s="65"/>
      <c r="Y178" s="66"/>
      <c r="Z178" s="67"/>
      <c r="AA178" s="68"/>
    </row>
    <row r="179" spans="1:27" s="16" customFormat="1" ht="17.100000000000001" customHeight="1">
      <c r="A179" s="175"/>
      <c r="B179" s="176"/>
      <c r="C179" s="175"/>
      <c r="D179" s="176"/>
      <c r="E179" s="94"/>
      <c r="F179" s="170"/>
      <c r="G179" s="87"/>
      <c r="H179" s="87"/>
      <c r="I179" s="87"/>
      <c r="J179" s="186"/>
      <c r="K179" s="118" t="s">
        <v>351</v>
      </c>
      <c r="L179" s="238"/>
      <c r="M179" s="179"/>
      <c r="N179" s="288"/>
      <c r="O179" s="179"/>
      <c r="P179" s="288"/>
      <c r="Q179" s="404"/>
      <c r="R179" s="139">
        <v>25711</v>
      </c>
      <c r="S179" s="46"/>
      <c r="T179" s="46"/>
      <c r="U179" s="46"/>
      <c r="V179" s="277"/>
      <c r="W179" s="65"/>
      <c r="X179" s="65"/>
      <c r="Y179" s="66"/>
      <c r="Z179" s="67"/>
      <c r="AA179" s="68"/>
    </row>
    <row r="180" spans="1:27" s="16" customFormat="1" ht="17.100000000000001" customHeight="1">
      <c r="A180" s="175"/>
      <c r="B180" s="176"/>
      <c r="C180" s="175"/>
      <c r="D180" s="176"/>
      <c r="E180" s="94"/>
      <c r="F180" s="170"/>
      <c r="G180" s="87"/>
      <c r="H180" s="87"/>
      <c r="I180" s="87"/>
      <c r="J180" s="186"/>
      <c r="K180" s="129" t="s">
        <v>334</v>
      </c>
      <c r="L180" s="240"/>
      <c r="M180" s="341"/>
      <c r="N180" s="289"/>
      <c r="O180" s="341"/>
      <c r="P180" s="289"/>
      <c r="Q180" s="130"/>
      <c r="R180" s="143">
        <v>12464289</v>
      </c>
      <c r="S180" s="46"/>
      <c r="T180" s="46"/>
      <c r="U180" s="46"/>
      <c r="V180" s="277"/>
      <c r="W180" s="65"/>
      <c r="X180" s="65"/>
      <c r="Y180" s="66"/>
      <c r="Z180" s="67"/>
      <c r="AA180" s="68"/>
    </row>
    <row r="181" spans="1:27" s="16" customFormat="1" ht="17.100000000000001" customHeight="1">
      <c r="A181" s="175"/>
      <c r="B181" s="176"/>
      <c r="C181" s="175"/>
      <c r="D181" s="176"/>
      <c r="E181" s="402" t="s">
        <v>102</v>
      </c>
      <c r="F181" s="172" t="s">
        <v>294</v>
      </c>
      <c r="G181" s="112"/>
      <c r="H181" s="112">
        <f>SUM(R181:R184)</f>
        <v>24100018</v>
      </c>
      <c r="I181" s="112">
        <f t="shared" si="9"/>
        <v>24100018</v>
      </c>
      <c r="J181" s="156"/>
      <c r="K181" s="127" t="s">
        <v>379</v>
      </c>
      <c r="L181" s="239"/>
      <c r="M181" s="178"/>
      <c r="N181" s="287"/>
      <c r="O181" s="178"/>
      <c r="P181" s="287"/>
      <c r="Q181" s="403"/>
      <c r="R181" s="137">
        <v>3461845</v>
      </c>
      <c r="S181" s="46"/>
      <c r="T181" s="46"/>
      <c r="U181" s="46"/>
      <c r="V181" s="277"/>
      <c r="W181" s="65"/>
      <c r="X181" s="65"/>
      <c r="Y181" s="66"/>
      <c r="Z181" s="67"/>
      <c r="AA181" s="68"/>
    </row>
    <row r="182" spans="1:27" s="16" customFormat="1" ht="17.100000000000001" customHeight="1">
      <c r="A182" s="175"/>
      <c r="B182" s="176"/>
      <c r="C182" s="175"/>
      <c r="D182" s="176"/>
      <c r="E182" s="94"/>
      <c r="F182" s="170"/>
      <c r="G182" s="87"/>
      <c r="H182" s="87"/>
      <c r="I182" s="87"/>
      <c r="J182" s="186"/>
      <c r="K182" s="118" t="s">
        <v>367</v>
      </c>
      <c r="L182" s="238"/>
      <c r="M182" s="179"/>
      <c r="N182" s="288"/>
      <c r="O182" s="179"/>
      <c r="P182" s="288"/>
      <c r="Q182" s="404"/>
      <c r="R182" s="139">
        <v>879553</v>
      </c>
      <c r="S182" s="46"/>
      <c r="T182" s="46"/>
      <c r="U182" s="46"/>
      <c r="V182" s="277"/>
      <c r="W182" s="65"/>
      <c r="X182" s="65"/>
      <c r="Y182" s="66"/>
      <c r="Z182" s="67"/>
      <c r="AA182" s="68"/>
    </row>
    <row r="183" spans="1:27" s="16" customFormat="1" ht="17.100000000000001" customHeight="1">
      <c r="A183" s="175"/>
      <c r="B183" s="176"/>
      <c r="C183" s="175"/>
      <c r="D183" s="176"/>
      <c r="E183" s="94"/>
      <c r="F183" s="170"/>
      <c r="G183" s="87"/>
      <c r="H183" s="87"/>
      <c r="I183" s="87"/>
      <c r="J183" s="152"/>
      <c r="K183" s="118" t="s">
        <v>335</v>
      </c>
      <c r="L183" s="238"/>
      <c r="M183" s="179"/>
      <c r="N183" s="288"/>
      <c r="O183" s="179"/>
      <c r="P183" s="288"/>
      <c r="Q183" s="404"/>
      <c r="R183" s="139">
        <v>19758620</v>
      </c>
      <c r="S183" s="46"/>
      <c r="T183" s="46"/>
      <c r="U183" s="46"/>
      <c r="V183" s="277"/>
      <c r="W183" s="65"/>
      <c r="X183" s="65"/>
      <c r="Y183" s="66"/>
      <c r="Z183" s="67"/>
      <c r="AA183" s="68"/>
    </row>
    <row r="184" spans="1:27" s="16" customFormat="1" ht="17.100000000000001" hidden="1" customHeight="1">
      <c r="A184" s="182"/>
      <c r="B184" s="183"/>
      <c r="C184" s="182"/>
      <c r="D184" s="183"/>
      <c r="E184" s="151"/>
      <c r="F184" s="171"/>
      <c r="G184" s="128"/>
      <c r="H184" s="128"/>
      <c r="I184" s="128">
        <f t="shared" si="9"/>
        <v>0</v>
      </c>
      <c r="J184" s="152" t="s">
        <v>271</v>
      </c>
      <c r="K184" s="405"/>
      <c r="L184" s="240"/>
      <c r="M184" s="341" t="s">
        <v>160</v>
      </c>
      <c r="N184" s="289">
        <v>1</v>
      </c>
      <c r="O184" s="341" t="s">
        <v>160</v>
      </c>
      <c r="P184" s="289">
        <v>1</v>
      </c>
      <c r="Q184" s="130" t="s">
        <v>2</v>
      </c>
      <c r="R184" s="143">
        <f>L184*N184*P184</f>
        <v>0</v>
      </c>
      <c r="S184" s="46"/>
      <c r="T184" s="46"/>
      <c r="U184" s="46"/>
      <c r="V184" s="277"/>
      <c r="W184" s="65"/>
      <c r="X184" s="65"/>
      <c r="Y184" s="66"/>
      <c r="Z184" s="67"/>
      <c r="AA184" s="68"/>
    </row>
    <row r="185" spans="1:27" s="16" customFormat="1" ht="27.95" customHeight="1">
      <c r="A185" s="448" t="s">
        <v>161</v>
      </c>
      <c r="B185" s="449"/>
      <c r="C185" s="449"/>
      <c r="D185" s="449"/>
      <c r="E185" s="449"/>
      <c r="F185" s="450"/>
      <c r="G185" s="374">
        <f>SUM(G169,G172,G105,G89,G5,G176)</f>
        <v>2256110175</v>
      </c>
      <c r="H185" s="374">
        <f>SUM(H169,H172,H105,H89,H5,H176)</f>
        <v>2176131441</v>
      </c>
      <c r="I185" s="413">
        <f t="shared" si="9"/>
        <v>-79978734</v>
      </c>
      <c r="J185" s="152">
        <f>I185/G185*100</f>
        <v>-3.544983524574548</v>
      </c>
      <c r="K185" s="354"/>
      <c r="L185" s="193"/>
      <c r="M185" s="193"/>
      <c r="N185" s="193"/>
      <c r="O185" s="193"/>
      <c r="P185" s="193"/>
      <c r="Q185" s="194"/>
      <c r="R185" s="190"/>
      <c r="S185" s="46"/>
      <c r="T185" s="46"/>
      <c r="U185" s="46"/>
      <c r="V185" s="277"/>
      <c r="W185" s="69"/>
      <c r="X185" s="69"/>
      <c r="Y185" s="69"/>
      <c r="Z185" s="69"/>
      <c r="AA185" s="64"/>
    </row>
    <row r="186" spans="1:27" s="18" customFormat="1" ht="16.5">
      <c r="E186" s="20"/>
      <c r="F186" s="19"/>
      <c r="G186" s="83"/>
      <c r="H186" s="83"/>
      <c r="I186" s="82"/>
      <c r="J186" s="82"/>
      <c r="K186" s="84"/>
      <c r="L186" s="363"/>
      <c r="M186" s="363"/>
      <c r="N186" s="363"/>
      <c r="O186" s="363"/>
      <c r="P186" s="363"/>
      <c r="Q186" s="364"/>
      <c r="R186" s="439"/>
      <c r="S186" s="48"/>
      <c r="T186" s="48"/>
      <c r="U186" s="48"/>
      <c r="V186" s="18" t="s">
        <v>380</v>
      </c>
      <c r="AA186" s="58"/>
    </row>
    <row r="187" spans="1:27" s="18" customFormat="1" ht="16.5">
      <c r="E187" s="20"/>
      <c r="F187" s="19"/>
      <c r="G187" s="83"/>
      <c r="H187" s="83">
        <f>세입!H76</f>
        <v>2176131441</v>
      </c>
      <c r="I187" s="82"/>
      <c r="J187" s="82"/>
      <c r="K187" s="84"/>
      <c r="L187" s="363"/>
      <c r="M187" s="363"/>
      <c r="N187" s="363"/>
      <c r="O187" s="363"/>
      <c r="P187" s="363"/>
      <c r="Q187" s="364"/>
      <c r="R187" s="439"/>
      <c r="S187" s="48"/>
      <c r="T187" s="48"/>
      <c r="U187" s="48"/>
      <c r="AA187" s="58"/>
    </row>
    <row r="188" spans="1:27" s="18" customFormat="1" ht="16.5">
      <c r="E188" s="20"/>
      <c r="F188" s="19"/>
      <c r="G188" s="83">
        <f>2256110175-G185</f>
        <v>0</v>
      </c>
      <c r="H188" s="83">
        <f>H187-H185</f>
        <v>0</v>
      </c>
      <c r="I188" s="83"/>
      <c r="J188" s="82"/>
      <c r="K188" s="84"/>
      <c r="L188" s="363"/>
      <c r="M188" s="363"/>
      <c r="N188" s="363"/>
      <c r="O188" s="363"/>
      <c r="P188" s="363"/>
      <c r="Q188" s="364"/>
      <c r="R188" s="439"/>
      <c r="S188" s="48"/>
      <c r="T188" s="48"/>
      <c r="U188" s="48"/>
      <c r="V188" s="434"/>
      <c r="AA188" s="58"/>
    </row>
    <row r="189" spans="1:27" s="18" customFormat="1" ht="16.5">
      <c r="E189" s="20"/>
      <c r="F189" s="19"/>
      <c r="G189" s="83"/>
      <c r="H189" s="83"/>
      <c r="I189" s="83"/>
      <c r="J189" s="82"/>
      <c r="K189" s="84"/>
      <c r="L189" s="363"/>
      <c r="M189" s="363"/>
      <c r="N189" s="363"/>
      <c r="O189" s="363"/>
      <c r="P189" s="363"/>
      <c r="Q189" s="364"/>
      <c r="R189" s="439"/>
      <c r="S189" s="48"/>
      <c r="T189" s="48"/>
      <c r="U189" s="48"/>
      <c r="AA189" s="58"/>
    </row>
    <row r="190" spans="1:27" s="18" customFormat="1" ht="16.5">
      <c r="E190" s="20"/>
      <c r="F190" s="19"/>
      <c r="G190" s="83"/>
      <c r="H190" s="83"/>
      <c r="I190" s="82"/>
      <c r="J190" s="82"/>
      <c r="K190" s="84"/>
      <c r="L190" s="363"/>
      <c r="M190" s="363"/>
      <c r="N190" s="363"/>
      <c r="O190" s="363"/>
      <c r="P190" s="363"/>
      <c r="Q190" s="364"/>
      <c r="R190" s="439"/>
      <c r="S190" s="48"/>
      <c r="T190" s="48"/>
      <c r="U190" s="48"/>
      <c r="AA190" s="58"/>
    </row>
    <row r="191" spans="1:27" s="18" customFormat="1">
      <c r="E191" s="20"/>
      <c r="F191" s="19"/>
      <c r="G191" s="83"/>
      <c r="H191" s="83"/>
      <c r="I191" s="82"/>
      <c r="J191" s="82"/>
      <c r="K191" s="84"/>
      <c r="L191" s="363"/>
      <c r="M191" s="363"/>
      <c r="N191" s="363"/>
      <c r="O191" s="363"/>
      <c r="P191" s="363"/>
      <c r="Q191" s="364"/>
      <c r="R191" s="439"/>
      <c r="AA191" s="58"/>
    </row>
    <row r="192" spans="1:27" s="18" customFormat="1">
      <c r="E192" s="16"/>
      <c r="G192" s="399"/>
      <c r="H192" s="399"/>
      <c r="I192" s="84"/>
      <c r="J192" s="82"/>
      <c r="K192" s="84"/>
      <c r="L192" s="363"/>
      <c r="M192" s="363"/>
      <c r="N192" s="363"/>
      <c r="O192" s="363"/>
      <c r="P192" s="363"/>
      <c r="Q192" s="364"/>
      <c r="R192" s="439"/>
      <c r="AA192" s="58"/>
    </row>
    <row r="193" spans="5:27" s="18" customFormat="1">
      <c r="E193" s="16"/>
      <c r="G193" s="399"/>
      <c r="H193" s="399"/>
      <c r="I193" s="84"/>
      <c r="J193" s="82"/>
      <c r="K193" s="84"/>
      <c r="L193" s="363"/>
      <c r="M193" s="363"/>
      <c r="N193" s="363"/>
      <c r="O193" s="363"/>
      <c r="P193" s="363"/>
      <c r="Q193" s="364"/>
      <c r="R193" s="439"/>
      <c r="AA193" s="58"/>
    </row>
    <row r="194" spans="5:27" s="18" customFormat="1">
      <c r="E194" s="16"/>
      <c r="G194" s="399"/>
      <c r="H194" s="399"/>
      <c r="I194" s="84"/>
      <c r="J194" s="82"/>
      <c r="K194" s="84"/>
      <c r="L194" s="363"/>
      <c r="M194" s="363"/>
      <c r="N194" s="363"/>
      <c r="O194" s="363"/>
      <c r="P194" s="363"/>
      <c r="Q194" s="364"/>
      <c r="R194" s="439"/>
      <c r="AA194" s="58"/>
    </row>
    <row r="195" spans="5:27" s="18" customFormat="1">
      <c r="E195" s="16"/>
      <c r="G195" s="399"/>
      <c r="H195" s="399"/>
      <c r="I195" s="84"/>
      <c r="J195" s="82"/>
      <c r="K195" s="84"/>
      <c r="L195" s="363"/>
      <c r="M195" s="363"/>
      <c r="N195" s="363"/>
      <c r="O195" s="363"/>
      <c r="P195" s="363"/>
      <c r="Q195" s="364"/>
      <c r="R195" s="439"/>
      <c r="AA195" s="58"/>
    </row>
    <row r="196" spans="5:27" s="18" customFormat="1">
      <c r="E196" s="16"/>
      <c r="G196" s="399"/>
      <c r="H196" s="399"/>
      <c r="I196" s="84"/>
      <c r="J196" s="82"/>
      <c r="K196" s="84"/>
      <c r="L196" s="363"/>
      <c r="M196" s="363"/>
      <c r="N196" s="363"/>
      <c r="O196" s="363"/>
      <c r="P196" s="363"/>
      <c r="Q196" s="364"/>
      <c r="R196" s="439"/>
      <c r="AA196" s="58"/>
    </row>
    <row r="197" spans="5:27" s="18" customFormat="1">
      <c r="E197" s="16"/>
      <c r="G197" s="399"/>
      <c r="H197" s="399"/>
      <c r="I197" s="84"/>
      <c r="J197" s="82"/>
      <c r="K197" s="84"/>
      <c r="L197" s="363"/>
      <c r="M197" s="363"/>
      <c r="N197" s="363"/>
      <c r="O197" s="363"/>
      <c r="P197" s="363"/>
      <c r="Q197" s="364"/>
      <c r="R197" s="439"/>
      <c r="AA197" s="58"/>
    </row>
    <row r="198" spans="5:27" s="18" customFormat="1">
      <c r="E198" s="16"/>
      <c r="G198" s="399"/>
      <c r="H198" s="399"/>
      <c r="I198" s="84"/>
      <c r="J198" s="82"/>
      <c r="K198" s="84"/>
      <c r="L198" s="363"/>
      <c r="M198" s="363"/>
      <c r="N198" s="363"/>
      <c r="O198" s="363"/>
      <c r="P198" s="363"/>
      <c r="Q198" s="364"/>
      <c r="R198" s="439"/>
      <c r="AA198" s="58"/>
    </row>
    <row r="199" spans="5:27" s="18" customFormat="1">
      <c r="E199" s="16"/>
      <c r="G199" s="399"/>
      <c r="H199" s="399"/>
      <c r="I199" s="84"/>
      <c r="J199" s="82"/>
      <c r="K199" s="84"/>
      <c r="L199" s="363"/>
      <c r="M199" s="363"/>
      <c r="N199" s="363"/>
      <c r="O199" s="363"/>
      <c r="P199" s="363"/>
      <c r="Q199" s="364"/>
      <c r="R199" s="439"/>
      <c r="AA199" s="58"/>
    </row>
    <row r="200" spans="5:27" s="18" customFormat="1">
      <c r="E200" s="16"/>
      <c r="G200" s="399"/>
      <c r="H200" s="399"/>
      <c r="I200" s="84"/>
      <c r="J200" s="82"/>
      <c r="K200" s="84"/>
      <c r="L200" s="363"/>
      <c r="M200" s="363"/>
      <c r="N200" s="363"/>
      <c r="O200" s="363"/>
      <c r="P200" s="363"/>
      <c r="Q200" s="364"/>
      <c r="R200" s="439"/>
      <c r="AA200" s="58"/>
    </row>
    <row r="201" spans="5:27" s="18" customFormat="1">
      <c r="E201" s="16"/>
      <c r="G201" s="399"/>
      <c r="H201" s="399"/>
      <c r="I201" s="84"/>
      <c r="J201" s="82"/>
      <c r="K201" s="84"/>
      <c r="L201" s="363"/>
      <c r="M201" s="363"/>
      <c r="N201" s="363"/>
      <c r="O201" s="363"/>
      <c r="P201" s="363"/>
      <c r="Q201" s="364"/>
      <c r="R201" s="439"/>
      <c r="AA201" s="58"/>
    </row>
    <row r="202" spans="5:27" s="18" customFormat="1">
      <c r="E202" s="16"/>
      <c r="G202" s="399"/>
      <c r="H202" s="399"/>
      <c r="I202" s="84"/>
      <c r="J202" s="82"/>
      <c r="K202" s="84"/>
      <c r="L202" s="363"/>
      <c r="M202" s="363"/>
      <c r="N202" s="363"/>
      <c r="O202" s="363"/>
      <c r="P202" s="363"/>
      <c r="Q202" s="364"/>
      <c r="R202" s="439"/>
      <c r="AA202" s="58"/>
    </row>
  </sheetData>
  <mergeCells count="28">
    <mergeCell ref="D90:F90"/>
    <mergeCell ref="B172:F172"/>
    <mergeCell ref="D173:F173"/>
    <mergeCell ref="A185:F185"/>
    <mergeCell ref="B105:F105"/>
    <mergeCell ref="D106:F106"/>
    <mergeCell ref="D125:F125"/>
    <mergeCell ref="D130:F130"/>
    <mergeCell ref="B169:F169"/>
    <mergeCell ref="D170:F170"/>
    <mergeCell ref="B176:F176"/>
    <mergeCell ref="D177:F177"/>
    <mergeCell ref="B5:F5"/>
    <mergeCell ref="D6:F6"/>
    <mergeCell ref="D31:F31"/>
    <mergeCell ref="D40:F40"/>
    <mergeCell ref="B89:F89"/>
    <mergeCell ref="A1:R1"/>
    <mergeCell ref="A3:F3"/>
    <mergeCell ref="G3:G4"/>
    <mergeCell ref="H3:H4"/>
    <mergeCell ref="I3:J3"/>
    <mergeCell ref="K3:R3"/>
    <mergeCell ref="A4:B4"/>
    <mergeCell ref="C4:D4"/>
    <mergeCell ref="E4:F4"/>
    <mergeCell ref="N4:O4"/>
    <mergeCell ref="P4:Q4"/>
  </mergeCells>
  <phoneticPr fontId="2" type="noConversion"/>
  <printOptions horizontalCentered="1"/>
  <pageMargins left="0.31496062992125984" right="0.31496062992125984" top="0.98425196850393704" bottom="0.39370078740157483" header="0.51181102362204722" footer="0.15748031496062992"/>
  <pageSetup paperSize="9" orientation="portrait" r:id="rId1"/>
  <headerFooter alignWithMargins="0"/>
  <rowBreaks count="3" manualBreakCount="3">
    <brk id="54" max="17" man="1"/>
    <brk id="98" max="17" man="1"/>
    <brk id="144" max="1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85" zoomScaleNormal="70" zoomScaleSheetLayoutView="85" workbookViewId="0">
      <selection activeCell="G19" sqref="G19"/>
    </sheetView>
  </sheetViews>
  <sheetFormatPr defaultRowHeight="13.5"/>
  <cols>
    <col min="1" max="6" width="8.88671875" style="28"/>
    <col min="7" max="7" width="13.21875" style="28" customWidth="1"/>
    <col min="8" max="8" width="0.109375" style="28" customWidth="1"/>
    <col min="9" max="16384" width="8.88671875" style="28"/>
  </cols>
  <sheetData>
    <row r="1" spans="1:9" ht="83.25" customHeight="1"/>
    <row r="2" spans="1:9" ht="130.5" customHeight="1">
      <c r="A2" s="441" t="s">
        <v>337</v>
      </c>
      <c r="B2" s="441"/>
      <c r="C2" s="441"/>
      <c r="D2" s="441"/>
      <c r="E2" s="441"/>
      <c r="F2" s="441"/>
      <c r="G2" s="441"/>
      <c r="H2" s="441"/>
      <c r="I2" s="441"/>
    </row>
    <row r="3" spans="1:9">
      <c r="A3" s="442" t="s">
        <v>8</v>
      </c>
      <c r="B3" s="443"/>
      <c r="C3" s="443"/>
      <c r="D3" s="443"/>
      <c r="E3" s="443"/>
      <c r="F3" s="443"/>
      <c r="G3" s="443"/>
      <c r="H3" s="443"/>
      <c r="I3" s="443"/>
    </row>
    <row r="4" spans="1:9" ht="31.5" customHeight="1">
      <c r="A4" s="443"/>
      <c r="B4" s="443"/>
      <c r="C4" s="443"/>
      <c r="D4" s="443"/>
      <c r="E4" s="443"/>
      <c r="F4" s="443"/>
      <c r="G4" s="443"/>
      <c r="H4" s="443"/>
      <c r="I4" s="443"/>
    </row>
    <row r="10" spans="1:9" ht="114.75" customHeight="1">
      <c r="A10" s="444" t="s">
        <v>338</v>
      </c>
      <c r="B10" s="444"/>
      <c r="C10" s="444"/>
      <c r="D10" s="444"/>
      <c r="E10" s="444"/>
      <c r="F10" s="444"/>
      <c r="G10" s="444"/>
      <c r="H10" s="444"/>
      <c r="I10" s="444"/>
    </row>
    <row r="24" spans="1:9" ht="52.5" customHeight="1">
      <c r="A24" s="445" t="s">
        <v>9</v>
      </c>
      <c r="B24" s="445"/>
      <c r="C24" s="445"/>
      <c r="D24" s="445"/>
      <c r="E24" s="445"/>
      <c r="F24" s="445"/>
      <c r="G24" s="445"/>
      <c r="H24" s="445"/>
      <c r="I24" s="445"/>
    </row>
  </sheetData>
  <mergeCells count="4">
    <mergeCell ref="A2:I2"/>
    <mergeCell ref="A3:I4"/>
    <mergeCell ref="A10:I10"/>
    <mergeCell ref="A24:I24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6" sqref="B6"/>
    </sheetView>
  </sheetViews>
  <sheetFormatPr defaultRowHeight="13.5"/>
  <cols>
    <col min="2" max="2" width="29.21875" customWidth="1"/>
    <col min="3" max="3" width="32.88671875" customWidth="1"/>
  </cols>
  <sheetData>
    <row r="1" spans="1:3">
      <c r="A1" t="s">
        <v>281</v>
      </c>
    </row>
    <row r="2" spans="1:3" ht="27">
      <c r="A2" t="s">
        <v>282</v>
      </c>
      <c r="B2" s="316" t="s">
        <v>356</v>
      </c>
      <c r="C2" s="316" t="s">
        <v>357</v>
      </c>
    </row>
    <row r="3" spans="1:3">
      <c r="A3" t="s">
        <v>283</v>
      </c>
      <c r="B3" t="s">
        <v>284</v>
      </c>
    </row>
    <row r="4" spans="1:3" ht="27">
      <c r="A4" t="s">
        <v>97</v>
      </c>
      <c r="B4" s="316" t="s">
        <v>339</v>
      </c>
      <c r="C4" s="316" t="s">
        <v>340</v>
      </c>
    </row>
    <row r="5" spans="1:3">
      <c r="A5" t="s">
        <v>285</v>
      </c>
      <c r="B5" t="s">
        <v>378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표지</vt:lpstr>
      <vt:lpstr>★총괄표</vt:lpstr>
      <vt:lpstr>세입</vt:lpstr>
      <vt:lpstr>세출</vt:lpstr>
      <vt:lpstr>사업계획서표지</vt:lpstr>
      <vt:lpstr>Sheet2</vt:lpstr>
      <vt:lpstr>★총괄표!Print_Area</vt:lpstr>
      <vt:lpstr>세입!Print_Area</vt:lpstr>
      <vt:lpstr>세출!Print_Area</vt:lpstr>
      <vt:lpstr>세입!Print_Titles</vt:lpstr>
      <vt:lpstr>세출!Print_Titles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블랙에디션</dc:creator>
  <cp:lastModifiedBy>a</cp:lastModifiedBy>
  <cp:lastPrinted>2017-02-06T05:22:31Z</cp:lastPrinted>
  <dcterms:created xsi:type="dcterms:W3CDTF">2009-12-21T14:50:55Z</dcterms:created>
  <dcterms:modified xsi:type="dcterms:W3CDTF">2017-02-06T05:22:33Z</dcterms:modified>
</cp:coreProperties>
</file>