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8800" windowHeight="11220" tabRatio="865" activeTab="2"/>
  </bookViews>
  <sheets>
    <sheet name="표지" sheetId="12" r:id="rId1"/>
    <sheet name="예산총칙" sheetId="11" r:id="rId2"/>
    <sheet name="★총괄표 (원본)" sheetId="40" r:id="rId3"/>
    <sheet name="★총괄표" sheetId="13" r:id="rId4"/>
    <sheet name="★세입세출 예산개요" sheetId="39" r:id="rId5"/>
    <sheet name="총괄(세입)" sheetId="23" r:id="rId6"/>
    <sheet name="총괄(세출)" sheetId="36" r:id="rId7"/>
    <sheet name="세입" sheetId="34" r:id="rId8"/>
    <sheet name="세출" sheetId="33" r:id="rId9"/>
    <sheet name="사업계획서표지" sheetId="16" r:id="rId10"/>
    <sheet name="이사회제출자료" sheetId="32" r:id="rId11"/>
    <sheet name="Sheet2" sheetId="38" r:id="rId12"/>
  </sheets>
  <definedNames>
    <definedName name="_xlnm.Print_Area" localSheetId="4">'★세입세출 예산개요'!$A$1:$N$30</definedName>
    <definedName name="_xlnm.Print_Area" localSheetId="3">★총괄표!$A$1:$O$28</definedName>
    <definedName name="_xlnm.Print_Area" localSheetId="7">세입!$A$1:$U$124</definedName>
    <definedName name="_xlnm.Print_Area" localSheetId="8">세출!$A$1:$V$447</definedName>
    <definedName name="_xlnm.Print_Area" localSheetId="1">예산총칙!$A$1:$G$30</definedName>
    <definedName name="_xlnm.Print_Area" localSheetId="10">이사회제출자료!$A$1:$H$28</definedName>
    <definedName name="_xlnm.Print_Area" localSheetId="5">'총괄(세입)'!$A$1:$M$79</definedName>
    <definedName name="_xlnm.Print_Area" localSheetId="6">'총괄(세출)'!$A$1:$R$164</definedName>
    <definedName name="_xlnm.Print_Area" localSheetId="0">표지!$A$1:$I$28</definedName>
    <definedName name="_xlnm.Print_Titles" localSheetId="7">세입!$1:$4</definedName>
    <definedName name="_xlnm.Print_Titles" localSheetId="8">세출!$1:$4</definedName>
    <definedName name="_xlnm.Print_Titles" localSheetId="5">'총괄(세입)'!$1:$4</definedName>
    <definedName name="_xlnm.Print_Titles" localSheetId="6">'총괄(세출)'!$1:$4</definedName>
  </definedNames>
  <calcPr calcId="145621" calcMode="manual"/>
</workbook>
</file>

<file path=xl/calcChain.xml><?xml version="1.0" encoding="utf-8"?>
<calcChain xmlns="http://schemas.openxmlformats.org/spreadsheetml/2006/main">
  <c r="B11" i="40" l="1"/>
  <c r="B10" i="40"/>
  <c r="B9" i="40"/>
  <c r="B8" i="40"/>
  <c r="B7" i="40"/>
  <c r="B6" i="40"/>
  <c r="F5" i="40"/>
  <c r="G283" i="33"/>
  <c r="G444" i="33"/>
  <c r="G443" i="33" s="1"/>
  <c r="G393" i="33"/>
  <c r="G384" i="33"/>
  <c r="G356" i="33"/>
  <c r="G338" i="33"/>
  <c r="G337" i="33" s="1"/>
  <c r="I36" i="34"/>
  <c r="I114" i="34"/>
  <c r="I72" i="34"/>
  <c r="I17" i="34"/>
  <c r="I6" i="34"/>
  <c r="G447" i="33" l="1"/>
  <c r="U445" i="33"/>
  <c r="U438" i="33"/>
  <c r="I7" i="34" l="1"/>
  <c r="I5" i="34"/>
  <c r="U32" i="34" l="1"/>
  <c r="U358" i="33"/>
  <c r="U54" i="34"/>
  <c r="U31" i="34"/>
  <c r="U259" i="33"/>
  <c r="U180" i="33"/>
  <c r="U164" i="33"/>
  <c r="U250" i="33"/>
  <c r="U249" i="33"/>
  <c r="U146" i="33"/>
  <c r="U145" i="33"/>
  <c r="U144" i="33"/>
  <c r="U75" i="33"/>
  <c r="U77" i="33"/>
  <c r="U58" i="34"/>
  <c r="U30" i="34" l="1"/>
  <c r="U53" i="34"/>
  <c r="U52" i="34"/>
  <c r="U51" i="34"/>
  <c r="U120" i="34"/>
  <c r="U122" i="34"/>
  <c r="U121" i="34"/>
  <c r="U118" i="34"/>
  <c r="U117" i="34"/>
  <c r="U116" i="34"/>
  <c r="G101" i="34" l="1"/>
  <c r="G100" i="34" s="1"/>
  <c r="G96" i="34"/>
  <c r="G95" i="34" s="1"/>
  <c r="G79" i="34"/>
  <c r="G78" i="34" s="1"/>
  <c r="G16" i="34"/>
  <c r="G15" i="34" s="1"/>
  <c r="I15" i="34" s="1"/>
  <c r="E5" i="40"/>
  <c r="C5" i="40"/>
  <c r="B5" i="40"/>
  <c r="A1" i="34"/>
  <c r="A2" i="12"/>
  <c r="A1" i="33"/>
  <c r="U347" i="33" l="1"/>
  <c r="D20" i="13" l="1"/>
  <c r="E6" i="40" s="1"/>
  <c r="D27" i="13"/>
  <c r="E13" i="40" s="1"/>
  <c r="D26" i="13"/>
  <c r="E12" i="40" s="1"/>
  <c r="D25" i="13"/>
  <c r="E11" i="40" s="1"/>
  <c r="D24" i="13"/>
  <c r="E10" i="40" s="1"/>
  <c r="D23" i="13"/>
  <c r="E9" i="40" s="1"/>
  <c r="D22" i="13"/>
  <c r="E8" i="40" s="1"/>
  <c r="D21" i="13"/>
  <c r="E7" i="40" s="1"/>
  <c r="U435" i="33" l="1"/>
  <c r="U424" i="33"/>
  <c r="U412" i="33"/>
  <c r="U396" i="33"/>
  <c r="U389" i="33"/>
  <c r="U381" i="33"/>
  <c r="U376" i="33"/>
  <c r="U374" i="33"/>
  <c r="U371" i="33"/>
  <c r="U364" i="33"/>
  <c r="U351" i="33"/>
  <c r="U317" i="33"/>
  <c r="U290" i="33"/>
  <c r="U288" i="33"/>
  <c r="U344" i="33"/>
  <c r="U342" i="33"/>
  <c r="U386" i="33"/>
  <c r="E14" i="40" l="1"/>
  <c r="B14" i="40"/>
  <c r="U378" i="33" l="1"/>
  <c r="U368" i="33" l="1"/>
  <c r="S377" i="33"/>
  <c r="S375" i="33"/>
  <c r="S373" i="33"/>
  <c r="S339" i="33"/>
  <c r="H339" i="33" s="1"/>
  <c r="U329" i="33"/>
  <c r="S257" i="33"/>
  <c r="U14" i="33"/>
  <c r="U326" i="33"/>
  <c r="U309" i="33"/>
  <c r="S284" i="33"/>
  <c r="H284" i="33" s="1"/>
  <c r="U279" i="33"/>
  <c r="U277" i="33"/>
  <c r="S275" i="33" s="1"/>
  <c r="H275" i="33" s="1"/>
  <c r="U266" i="33"/>
  <c r="U265" i="33"/>
  <c r="U264" i="33"/>
  <c r="U263" i="33"/>
  <c r="U262" i="33"/>
  <c r="U261" i="33"/>
  <c r="U268" i="33"/>
  <c r="Z259" i="33"/>
  <c r="U256" i="33"/>
  <c r="U251" i="33"/>
  <c r="U248" i="33"/>
  <c r="U247" i="33"/>
  <c r="U246" i="33"/>
  <c r="U245" i="33"/>
  <c r="U244" i="33"/>
  <c r="U243" i="33"/>
  <c r="U242" i="33"/>
  <c r="U241" i="33"/>
  <c r="U240" i="33"/>
  <c r="U239" i="33"/>
  <c r="U238" i="33"/>
  <c r="U237" i="33"/>
  <c r="U236" i="33"/>
  <c r="U235" i="33"/>
  <c r="U182" i="33"/>
  <c r="U181" i="33"/>
  <c r="U234" i="33"/>
  <c r="U233" i="33"/>
  <c r="U232" i="33"/>
  <c r="U231" i="33"/>
  <c r="U230" i="33"/>
  <c r="U229" i="33"/>
  <c r="U228" i="33"/>
  <c r="U227" i="33"/>
  <c r="U226" i="33"/>
  <c r="U225" i="33"/>
  <c r="U224" i="33"/>
  <c r="U223" i="33"/>
  <c r="U222" i="33"/>
  <c r="U221" i="33"/>
  <c r="U220" i="33"/>
  <c r="U219" i="33"/>
  <c r="U218" i="33"/>
  <c r="U217" i="33"/>
  <c r="U216" i="33"/>
  <c r="U215" i="33"/>
  <c r="U214" i="33"/>
  <c r="U213" i="33"/>
  <c r="U212" i="33"/>
  <c r="U211" i="33"/>
  <c r="U210" i="33"/>
  <c r="U209" i="33"/>
  <c r="U208" i="33"/>
  <c r="U207" i="33"/>
  <c r="U206" i="33"/>
  <c r="U205" i="33"/>
  <c r="U204" i="33"/>
  <c r="U203" i="33"/>
  <c r="U202" i="33"/>
  <c r="U201" i="33"/>
  <c r="U200" i="33"/>
  <c r="U199" i="33"/>
  <c r="U198" i="33"/>
  <c r="U197" i="33"/>
  <c r="U196" i="33"/>
  <c r="U195" i="33"/>
  <c r="U194" i="33"/>
  <c r="U193" i="33"/>
  <c r="U192" i="33"/>
  <c r="U191" i="33"/>
  <c r="U190" i="33"/>
  <c r="U189" i="33"/>
  <c r="U188" i="33"/>
  <c r="U187" i="33"/>
  <c r="U186" i="33"/>
  <c r="U185" i="33"/>
  <c r="U184" i="33"/>
  <c r="U183" i="33"/>
  <c r="U178" i="33"/>
  <c r="U177" i="33"/>
  <c r="U176" i="33"/>
  <c r="U175" i="33"/>
  <c r="U174" i="33"/>
  <c r="U173" i="33"/>
  <c r="U172" i="33"/>
  <c r="U171" i="33"/>
  <c r="U170" i="33"/>
  <c r="U169" i="33"/>
  <c r="U168" i="33"/>
  <c r="U167" i="33"/>
  <c r="U166" i="33"/>
  <c r="U165" i="33"/>
  <c r="U163" i="33"/>
  <c r="U162" i="33"/>
  <c r="U161" i="33"/>
  <c r="U160" i="33"/>
  <c r="U159" i="33"/>
  <c r="U158" i="33"/>
  <c r="U157" i="33"/>
  <c r="U156" i="33"/>
  <c r="U155" i="33"/>
  <c r="U154" i="33"/>
  <c r="U153" i="33"/>
  <c r="U152" i="33"/>
  <c r="U151" i="33"/>
  <c r="S149" i="33" l="1"/>
  <c r="S260" i="33"/>
  <c r="S179" i="33"/>
  <c r="S255" i="33"/>
  <c r="H255" i="33" s="1"/>
  <c r="H260" i="33"/>
  <c r="U148" i="33"/>
  <c r="U147" i="33"/>
  <c r="U143" i="33"/>
  <c r="U142" i="33"/>
  <c r="U141" i="33"/>
  <c r="U140" i="33"/>
  <c r="U139" i="33"/>
  <c r="U138" i="33"/>
  <c r="U137" i="33"/>
  <c r="U136" i="33"/>
  <c r="U135" i="33"/>
  <c r="U134" i="33"/>
  <c r="U133" i="33"/>
  <c r="U132" i="33"/>
  <c r="U84" i="33"/>
  <c r="U83" i="33"/>
  <c r="U131" i="33"/>
  <c r="U130" i="33"/>
  <c r="U129" i="33"/>
  <c r="U128" i="33"/>
  <c r="U127" i="33"/>
  <c r="U126" i="33"/>
  <c r="U125" i="33"/>
  <c r="U124" i="33"/>
  <c r="U123" i="33"/>
  <c r="U122" i="33"/>
  <c r="U121" i="33"/>
  <c r="U120" i="33"/>
  <c r="U119" i="33"/>
  <c r="U118" i="33"/>
  <c r="U117" i="33"/>
  <c r="U116" i="33"/>
  <c r="U115" i="33"/>
  <c r="U114" i="33"/>
  <c r="U113" i="33"/>
  <c r="U112" i="33"/>
  <c r="U111" i="33"/>
  <c r="U82" i="33"/>
  <c r="U110" i="33"/>
  <c r="U109" i="33"/>
  <c r="U108" i="33"/>
  <c r="U107" i="33"/>
  <c r="U106" i="33"/>
  <c r="U105" i="33"/>
  <c r="U104" i="33"/>
  <c r="U103" i="33"/>
  <c r="U102" i="33"/>
  <c r="U101" i="33"/>
  <c r="U100" i="33"/>
  <c r="U99" i="33"/>
  <c r="U98" i="33"/>
  <c r="U97" i="33"/>
  <c r="U96" i="33"/>
  <c r="U95" i="33"/>
  <c r="U94" i="33"/>
  <c r="U93" i="33"/>
  <c r="U92" i="33"/>
  <c r="U91" i="33"/>
  <c r="U90" i="33"/>
  <c r="U89" i="33"/>
  <c r="U88" i="33"/>
  <c r="U86" i="33"/>
  <c r="U85" i="33"/>
  <c r="U78" i="33"/>
  <c r="U76" i="33"/>
  <c r="U74" i="33"/>
  <c r="U73" i="33"/>
  <c r="U72" i="33"/>
  <c r="U71" i="33"/>
  <c r="U70" i="33"/>
  <c r="U69" i="33"/>
  <c r="U68" i="33"/>
  <c r="U67" i="33"/>
  <c r="U66" i="33"/>
  <c r="U65" i="33"/>
  <c r="U64" i="33"/>
  <c r="U63" i="33"/>
  <c r="U62" i="33"/>
  <c r="U10" i="33"/>
  <c r="U9" i="33"/>
  <c r="U61" i="33"/>
  <c r="U60" i="33"/>
  <c r="U59" i="33"/>
  <c r="U58" i="33"/>
  <c r="U57" i="33"/>
  <c r="U56" i="33"/>
  <c r="U55" i="33"/>
  <c r="U54" i="33"/>
  <c r="U53" i="33"/>
  <c r="U52" i="33"/>
  <c r="U51" i="33"/>
  <c r="U50" i="33"/>
  <c r="U49" i="33"/>
  <c r="U48" i="33"/>
  <c r="U47" i="33"/>
  <c r="U46" i="33"/>
  <c r="U45" i="33"/>
  <c r="U44" i="33"/>
  <c r="U43" i="33"/>
  <c r="U42" i="33"/>
  <c r="U41" i="33"/>
  <c r="U8" i="33"/>
  <c r="U40" i="33"/>
  <c r="U39" i="33"/>
  <c r="U38" i="33"/>
  <c r="U37" i="33"/>
  <c r="U36" i="33"/>
  <c r="U35" i="33"/>
  <c r="U34" i="33"/>
  <c r="U33" i="33"/>
  <c r="U32" i="33"/>
  <c r="U31" i="33"/>
  <c r="U30" i="33"/>
  <c r="U29" i="33"/>
  <c r="U28" i="33"/>
  <c r="U27" i="33"/>
  <c r="U26" i="33"/>
  <c r="U25" i="33"/>
  <c r="U24" i="33"/>
  <c r="U23" i="33"/>
  <c r="U22" i="33"/>
  <c r="U21" i="33"/>
  <c r="U20" i="33"/>
  <c r="U19" i="33"/>
  <c r="U18" i="33"/>
  <c r="U17" i="33"/>
  <c r="U16" i="33"/>
  <c r="U15" i="33"/>
  <c r="U13" i="33"/>
  <c r="U12" i="33"/>
  <c r="U11" i="33"/>
  <c r="S81" i="33" l="1"/>
  <c r="S79" i="33" s="1"/>
  <c r="S7" i="33"/>
  <c r="H120" i="34"/>
  <c r="U115" i="34"/>
  <c r="U109" i="34"/>
  <c r="U105" i="34"/>
  <c r="H104" i="34" s="1"/>
  <c r="U103" i="34"/>
  <c r="H102" i="34" s="1"/>
  <c r="U98" i="34"/>
  <c r="U91" i="34"/>
  <c r="U90" i="34" s="1"/>
  <c r="H90" i="34" s="1"/>
  <c r="I90" i="34" s="1"/>
  <c r="U82" i="34"/>
  <c r="U76" i="34"/>
  <c r="U72" i="34" s="1"/>
  <c r="U62" i="34"/>
  <c r="U61" i="34" s="1"/>
  <c r="U57" i="34"/>
  <c r="U55" i="34" s="1"/>
  <c r="U60" i="34"/>
  <c r="U59" i="34"/>
  <c r="U8" i="34"/>
  <c r="U7" i="34" s="1"/>
  <c r="U35" i="34"/>
  <c r="U34" i="34"/>
  <c r="U102" i="34" l="1"/>
  <c r="U104" i="34"/>
  <c r="H79" i="33"/>
  <c r="U33" i="34"/>
  <c r="U28" i="34"/>
  <c r="U27" i="34"/>
  <c r="U26" i="34"/>
  <c r="U25" i="34"/>
  <c r="U24" i="34"/>
  <c r="U23" i="34"/>
  <c r="U22" i="34"/>
  <c r="U21" i="34"/>
  <c r="U20" i="34"/>
  <c r="U19" i="34"/>
  <c r="U38" i="34"/>
  <c r="U49" i="34"/>
  <c r="U48" i="34"/>
  <c r="U47" i="34"/>
  <c r="U46" i="34"/>
  <c r="U45" i="34"/>
  <c r="U44" i="34"/>
  <c r="U43" i="34"/>
  <c r="U42" i="34"/>
  <c r="U41" i="34"/>
  <c r="U40" i="34"/>
  <c r="U39" i="34"/>
  <c r="E29" i="39"/>
  <c r="E28" i="39"/>
  <c r="E27" i="39"/>
  <c r="E26" i="39"/>
  <c r="E25" i="39"/>
  <c r="E24" i="39"/>
  <c r="E23" i="39"/>
  <c r="E22" i="39"/>
  <c r="L22" i="39"/>
  <c r="H20" i="39"/>
  <c r="E20" i="39"/>
  <c r="E13" i="39"/>
  <c r="E12" i="39"/>
  <c r="E11" i="39"/>
  <c r="E10" i="39"/>
  <c r="E9" i="39"/>
  <c r="L8" i="39"/>
  <c r="H6" i="39"/>
  <c r="E6" i="39"/>
  <c r="H19" i="13"/>
  <c r="D19" i="13"/>
  <c r="M20" i="13"/>
  <c r="H10" i="34"/>
  <c r="I10" i="34" s="1"/>
  <c r="J10" i="34" s="1"/>
  <c r="H375" i="33"/>
  <c r="I375" i="33" s="1"/>
  <c r="U37" i="34" l="1"/>
  <c r="U18" i="34"/>
  <c r="E30" i="39"/>
  <c r="D28" i="13"/>
  <c r="E24" i="13" l="1"/>
  <c r="E27" i="13"/>
  <c r="E25" i="13"/>
  <c r="E23" i="13"/>
  <c r="E21" i="13"/>
  <c r="E26" i="13"/>
  <c r="E22" i="13"/>
  <c r="E20" i="13"/>
  <c r="U29" i="34" l="1"/>
  <c r="L17" i="34" s="1"/>
  <c r="H17" i="34"/>
  <c r="E28" i="13"/>
  <c r="Y321" i="33" l="1"/>
  <c r="U409" i="33"/>
  <c r="U407" i="33" l="1"/>
  <c r="U108" i="34" l="1"/>
  <c r="G6" i="34" l="1"/>
  <c r="G5" i="34" l="1"/>
  <c r="G124" i="34" l="1"/>
  <c r="E8" i="39"/>
  <c r="E16" i="39" s="1"/>
  <c r="U436" i="33"/>
  <c r="U269" i="33"/>
  <c r="H437" i="33" l="1"/>
  <c r="I437" i="33" s="1"/>
  <c r="J437" i="33" s="1"/>
  <c r="S437" i="33"/>
  <c r="H434" i="33"/>
  <c r="S434" i="33"/>
  <c r="U56" i="34"/>
  <c r="U64" i="34"/>
  <c r="U63" i="34" s="1"/>
  <c r="U65" i="34"/>
  <c r="H36" i="34" l="1"/>
  <c r="U50" i="34"/>
  <c r="L36" i="34" s="1"/>
  <c r="U282" i="33"/>
  <c r="U335" i="33"/>
  <c r="U281" i="33"/>
  <c r="U280" i="33"/>
  <c r="U75" i="34"/>
  <c r="G3" i="33"/>
  <c r="AD255" i="33"/>
  <c r="S278" i="33" l="1"/>
  <c r="H278" i="33"/>
  <c r="H7" i="34" l="1"/>
  <c r="U88" i="34" l="1"/>
  <c r="U349" i="33"/>
  <c r="U348" i="33"/>
  <c r="U420" i="33"/>
  <c r="U421" i="33"/>
  <c r="U341" i="33" l="1"/>
  <c r="U119" i="34" l="1"/>
  <c r="H115" i="34" s="1"/>
  <c r="U111" i="34"/>
  <c r="U110" i="34"/>
  <c r="U107" i="34"/>
  <c r="I104" i="34"/>
  <c r="I102" i="34"/>
  <c r="U99" i="34"/>
  <c r="U89" i="34"/>
  <c r="U84" i="34"/>
  <c r="U83" i="34"/>
  <c r="U81" i="34"/>
  <c r="U87" i="34"/>
  <c r="U77" i="34"/>
  <c r="U74" i="34"/>
  <c r="U73" i="34"/>
  <c r="H72" i="34" l="1"/>
  <c r="U106" i="34"/>
  <c r="H106" i="34"/>
  <c r="U97" i="34"/>
  <c r="H97" i="34"/>
  <c r="U80" i="34"/>
  <c r="H80" i="34"/>
  <c r="J17" i="34"/>
  <c r="I106" i="34"/>
  <c r="U431" i="33"/>
  <c r="U415" i="33"/>
  <c r="U306" i="33"/>
  <c r="U334" i="33"/>
  <c r="H6" i="34" l="1"/>
  <c r="H5" i="34" s="1"/>
  <c r="C9" i="11" l="1"/>
  <c r="C6" i="40"/>
  <c r="AD407" i="33"/>
  <c r="H445" i="33"/>
  <c r="I445" i="33" s="1"/>
  <c r="D2" i="32"/>
  <c r="A2" i="16"/>
  <c r="A10" i="16"/>
  <c r="H3" i="33"/>
  <c r="H3" i="34"/>
  <c r="G3" i="34"/>
  <c r="H3" i="36"/>
  <c r="G3" i="36"/>
  <c r="A1" i="36"/>
  <c r="H3" i="23"/>
  <c r="G3" i="23"/>
  <c r="A1" i="23"/>
  <c r="H6" i="13"/>
  <c r="D6" i="13"/>
  <c r="A10" i="12"/>
  <c r="H8" i="39" l="1"/>
  <c r="U430" i="33"/>
  <c r="U353" i="33"/>
  <c r="U332" i="33"/>
  <c r="U331" i="33"/>
  <c r="U14" i="34"/>
  <c r="H14" i="34" s="1"/>
  <c r="K8" i="39" l="1"/>
  <c r="F8" i="39"/>
  <c r="H13" i="34"/>
  <c r="I14" i="34"/>
  <c r="U333" i="33"/>
  <c r="AD357" i="33"/>
  <c r="AD359" i="33" s="1"/>
  <c r="F15" i="32"/>
  <c r="G6" i="32"/>
  <c r="H6" i="32"/>
  <c r="F6" i="32"/>
  <c r="C6" i="32"/>
  <c r="D6" i="32"/>
  <c r="B6" i="32"/>
  <c r="G6" i="36"/>
  <c r="R7" i="36"/>
  <c r="H7" i="36" s="1"/>
  <c r="R8" i="36"/>
  <c r="R9" i="36"/>
  <c r="R10" i="36"/>
  <c r="R11" i="36"/>
  <c r="R12" i="36"/>
  <c r="R13" i="36"/>
  <c r="G14" i="36"/>
  <c r="R14" i="36"/>
  <c r="G15" i="36"/>
  <c r="R15" i="36"/>
  <c r="R16" i="36"/>
  <c r="H16" i="36" s="1"/>
  <c r="I16" i="36" s="1"/>
  <c r="J16" i="36" s="1"/>
  <c r="R17" i="36"/>
  <c r="G18" i="36"/>
  <c r="R18" i="36"/>
  <c r="R19" i="36"/>
  <c r="R20" i="36"/>
  <c r="R21" i="36"/>
  <c r="R22" i="36"/>
  <c r="R23" i="36"/>
  <c r="R24" i="36"/>
  <c r="R25" i="36"/>
  <c r="R26" i="36"/>
  <c r="R27" i="36"/>
  <c r="R28" i="36"/>
  <c r="R29" i="36"/>
  <c r="R30" i="36"/>
  <c r="G31" i="36"/>
  <c r="R32" i="36"/>
  <c r="G33" i="36"/>
  <c r="R33" i="36"/>
  <c r="R34" i="36"/>
  <c r="R35" i="36"/>
  <c r="R36" i="36"/>
  <c r="R37" i="36"/>
  <c r="G38" i="36"/>
  <c r="R39" i="36"/>
  <c r="R40" i="36"/>
  <c r="R41" i="36"/>
  <c r="R42" i="36"/>
  <c r="R43" i="36"/>
  <c r="R44" i="36"/>
  <c r="R45" i="36"/>
  <c r="R46" i="36"/>
  <c r="R47" i="36"/>
  <c r="R48" i="36"/>
  <c r="R49" i="36"/>
  <c r="R50" i="36"/>
  <c r="R51" i="36"/>
  <c r="R52" i="36"/>
  <c r="R53" i="36"/>
  <c r="R54" i="36"/>
  <c r="R55" i="36"/>
  <c r="R56" i="36"/>
  <c r="R57" i="36"/>
  <c r="R58" i="36"/>
  <c r="R59" i="36"/>
  <c r="R60" i="36"/>
  <c r="R61" i="36"/>
  <c r="R62" i="36"/>
  <c r="R63" i="36"/>
  <c r="R64" i="36"/>
  <c r="R65" i="36"/>
  <c r="G66" i="36"/>
  <c r="R66" i="36"/>
  <c r="R67" i="36"/>
  <c r="R68" i="36"/>
  <c r="R69" i="36"/>
  <c r="R70" i="36"/>
  <c r="R71" i="36"/>
  <c r="R72" i="36"/>
  <c r="R73" i="36"/>
  <c r="R74" i="36"/>
  <c r="R75" i="36"/>
  <c r="R76" i="36"/>
  <c r="R77" i="36"/>
  <c r="R78" i="36"/>
  <c r="R79" i="36"/>
  <c r="R80" i="36"/>
  <c r="G81" i="36"/>
  <c r="G80" i="36" s="1"/>
  <c r="R81" i="36"/>
  <c r="R82" i="36"/>
  <c r="R83" i="36"/>
  <c r="R84" i="36"/>
  <c r="R85" i="36"/>
  <c r="R86" i="36"/>
  <c r="R87" i="36"/>
  <c r="R88" i="36"/>
  <c r="R89" i="36"/>
  <c r="R90" i="36"/>
  <c r="R91" i="36"/>
  <c r="R92" i="36"/>
  <c r="G93" i="36"/>
  <c r="R93" i="36"/>
  <c r="R94" i="36"/>
  <c r="G95" i="36"/>
  <c r="R95" i="36"/>
  <c r="R96" i="36"/>
  <c r="R97" i="36"/>
  <c r="R98" i="36"/>
  <c r="R99" i="36"/>
  <c r="R100" i="36"/>
  <c r="R101" i="36"/>
  <c r="R102" i="36"/>
  <c r="R103" i="36"/>
  <c r="G104" i="36"/>
  <c r="R104" i="36"/>
  <c r="R105" i="36"/>
  <c r="R106" i="36"/>
  <c r="R107" i="36"/>
  <c r="R108" i="36"/>
  <c r="H108" i="36" s="1"/>
  <c r="I108" i="36" s="1"/>
  <c r="J108" i="36" s="1"/>
  <c r="R109" i="36"/>
  <c r="H109" i="36" s="1"/>
  <c r="I109" i="36" s="1"/>
  <c r="J109" i="36" s="1"/>
  <c r="R110" i="36"/>
  <c r="G111" i="36"/>
  <c r="R111" i="36"/>
  <c r="R112" i="36"/>
  <c r="R113" i="36"/>
  <c r="G114" i="36"/>
  <c r="R114" i="36"/>
  <c r="R115" i="36"/>
  <c r="R116" i="36"/>
  <c r="R117" i="36"/>
  <c r="R118" i="36"/>
  <c r="R119" i="36"/>
  <c r="R120" i="36"/>
  <c r="G121" i="36"/>
  <c r="R121" i="36"/>
  <c r="R122" i="36"/>
  <c r="R123" i="36"/>
  <c r="R124" i="36"/>
  <c r="R125" i="36"/>
  <c r="R126" i="36"/>
  <c r="R127" i="36"/>
  <c r="R128" i="36"/>
  <c r="R129" i="36"/>
  <c r="R130" i="36"/>
  <c r="R131" i="36"/>
  <c r="R132" i="36"/>
  <c r="R133" i="36"/>
  <c r="R134" i="36"/>
  <c r="R135" i="36"/>
  <c r="R136" i="36"/>
  <c r="R137" i="36"/>
  <c r="R138" i="36"/>
  <c r="G139" i="36"/>
  <c r="R139" i="36"/>
  <c r="R140" i="36"/>
  <c r="R141" i="36"/>
  <c r="R142" i="36"/>
  <c r="R143" i="36"/>
  <c r="R144" i="36"/>
  <c r="R145" i="36"/>
  <c r="R146" i="36"/>
  <c r="R147" i="36"/>
  <c r="R148" i="36"/>
  <c r="R149" i="36"/>
  <c r="R150" i="36"/>
  <c r="R151" i="36"/>
  <c r="R152" i="36"/>
  <c r="R153" i="36"/>
  <c r="R154" i="36"/>
  <c r="R155" i="36"/>
  <c r="R156" i="36"/>
  <c r="R157" i="36"/>
  <c r="G158" i="36"/>
  <c r="G157" i="36" s="1"/>
  <c r="H158" i="36"/>
  <c r="H157" i="36" s="1"/>
  <c r="R158" i="36"/>
  <c r="I159" i="36"/>
  <c r="R159" i="36"/>
  <c r="G161" i="36"/>
  <c r="G160" i="36" s="1"/>
  <c r="R162" i="36"/>
  <c r="H162" i="36" s="1"/>
  <c r="I162" i="36" s="1"/>
  <c r="J162" i="36" s="1"/>
  <c r="R163" i="36"/>
  <c r="H163" i="36" s="1"/>
  <c r="I163" i="36" s="1"/>
  <c r="U67" i="34"/>
  <c r="U68" i="34"/>
  <c r="U69" i="34"/>
  <c r="U85" i="34"/>
  <c r="U86" i="34"/>
  <c r="J104" i="34"/>
  <c r="I157" i="36" l="1"/>
  <c r="J90" i="34"/>
  <c r="H12" i="34"/>
  <c r="I12" i="34" s="1"/>
  <c r="I13" i="34"/>
  <c r="I158" i="36"/>
  <c r="H32" i="36"/>
  <c r="I32" i="36" s="1"/>
  <c r="J32" i="36" s="1"/>
  <c r="H82" i="36"/>
  <c r="H106" i="36"/>
  <c r="I106" i="36" s="1"/>
  <c r="J106" i="36" s="1"/>
  <c r="H67" i="36"/>
  <c r="I67" i="36" s="1"/>
  <c r="J67" i="36" s="1"/>
  <c r="AE357" i="33"/>
  <c r="AE359" i="33" s="1"/>
  <c r="H117" i="36"/>
  <c r="I117" i="36" s="1"/>
  <c r="J117" i="36" s="1"/>
  <c r="G94" i="36"/>
  <c r="H77" i="36"/>
  <c r="I77" i="36" s="1"/>
  <c r="J77" i="36" s="1"/>
  <c r="H39" i="36"/>
  <c r="H25" i="36"/>
  <c r="I25" i="36" s="1"/>
  <c r="J25" i="36" s="1"/>
  <c r="H8" i="36"/>
  <c r="I8" i="36" s="1"/>
  <c r="J8" i="36" s="1"/>
  <c r="H136" i="36"/>
  <c r="I136" i="36" s="1"/>
  <c r="J136" i="36" s="1"/>
  <c r="G5" i="36"/>
  <c r="H75" i="36"/>
  <c r="I75" i="36" s="1"/>
  <c r="J75" i="36" s="1"/>
  <c r="H146" i="36"/>
  <c r="I146" i="36" s="1"/>
  <c r="J146" i="36" s="1"/>
  <c r="H122" i="36"/>
  <c r="I122" i="36" s="1"/>
  <c r="J122" i="36" s="1"/>
  <c r="H119" i="36"/>
  <c r="I119" i="36" s="1"/>
  <c r="J119" i="36" s="1"/>
  <c r="H101" i="36"/>
  <c r="I101" i="36" s="1"/>
  <c r="J101" i="36" s="1"/>
  <c r="H91" i="36"/>
  <c r="I91" i="36" s="1"/>
  <c r="J91" i="36" s="1"/>
  <c r="H34" i="36"/>
  <c r="I34" i="36" s="1"/>
  <c r="J34" i="36" s="1"/>
  <c r="H17" i="36"/>
  <c r="I17" i="36" s="1"/>
  <c r="J17" i="36" s="1"/>
  <c r="I97" i="34"/>
  <c r="I80" i="34"/>
  <c r="H67" i="34"/>
  <c r="H16" i="34" s="1"/>
  <c r="I16" i="34" s="1"/>
  <c r="I120" i="34"/>
  <c r="I115" i="34"/>
  <c r="I7" i="36"/>
  <c r="J7" i="36" s="1"/>
  <c r="I39" i="36"/>
  <c r="J39" i="36" s="1"/>
  <c r="H161" i="36"/>
  <c r="H155" i="36"/>
  <c r="I155" i="36" s="1"/>
  <c r="J155" i="36" s="1"/>
  <c r="H115" i="36"/>
  <c r="H110" i="36"/>
  <c r="I110" i="36" s="1"/>
  <c r="J110" i="36" s="1"/>
  <c r="H103" i="36"/>
  <c r="I103" i="36" s="1"/>
  <c r="J103" i="36" s="1"/>
  <c r="H96" i="36"/>
  <c r="H85" i="36"/>
  <c r="I85" i="36" s="1"/>
  <c r="J85" i="36" s="1"/>
  <c r="H60" i="36"/>
  <c r="I60" i="36" s="1"/>
  <c r="J60" i="36" s="1"/>
  <c r="H43" i="36"/>
  <c r="I43" i="36" s="1"/>
  <c r="J43" i="36" s="1"/>
  <c r="H19" i="36"/>
  <c r="I19" i="36" s="1"/>
  <c r="J19" i="36" s="1"/>
  <c r="I82" i="36"/>
  <c r="J82" i="36" s="1"/>
  <c r="J102" i="34"/>
  <c r="J7" i="34"/>
  <c r="H7" i="33"/>
  <c r="U80" i="33"/>
  <c r="U150" i="33"/>
  <c r="U252" i="33"/>
  <c r="U253" i="33"/>
  <c r="U254" i="33"/>
  <c r="I255" i="33"/>
  <c r="J255" i="33" s="1"/>
  <c r="U258" i="33"/>
  <c r="H257" i="33" s="1"/>
  <c r="U270" i="33"/>
  <c r="U271" i="33"/>
  <c r="U272" i="33"/>
  <c r="U273" i="33"/>
  <c r="U276" i="33"/>
  <c r="U285" i="33"/>
  <c r="U286" i="33"/>
  <c r="U287" i="33"/>
  <c r="U291" i="33"/>
  <c r="U292" i="33"/>
  <c r="U293" i="33"/>
  <c r="U294" i="33"/>
  <c r="U295" i="33"/>
  <c r="U296" i="33"/>
  <c r="U297" i="33"/>
  <c r="U298" i="33"/>
  <c r="U299" i="33"/>
  <c r="U300" i="33"/>
  <c r="U301" i="33"/>
  <c r="U302" i="33"/>
  <c r="U303" i="33"/>
  <c r="U304" i="33"/>
  <c r="U305" i="33"/>
  <c r="U307" i="33"/>
  <c r="U310" i="33"/>
  <c r="U311" i="33"/>
  <c r="U312" i="33"/>
  <c r="U313" i="33"/>
  <c r="U314" i="33"/>
  <c r="U315" i="33"/>
  <c r="U318" i="33"/>
  <c r="U319" i="33"/>
  <c r="U320" i="33"/>
  <c r="U321" i="33"/>
  <c r="U322" i="33"/>
  <c r="U323" i="33"/>
  <c r="U324" i="33"/>
  <c r="U327" i="33"/>
  <c r="U330" i="33"/>
  <c r="U336" i="33"/>
  <c r="U340" i="33"/>
  <c r="U345" i="33"/>
  <c r="U346" i="33"/>
  <c r="U352" i="33"/>
  <c r="U354" i="33"/>
  <c r="U359" i="33"/>
  <c r="U360" i="33"/>
  <c r="U361" i="33"/>
  <c r="U362" i="33"/>
  <c r="U365" i="33"/>
  <c r="U367" i="33"/>
  <c r="U369" i="33"/>
  <c r="U372" i="33"/>
  <c r="H373" i="33"/>
  <c r="I373" i="33" s="1"/>
  <c r="U380" i="33"/>
  <c r="U382" i="33"/>
  <c r="U383" i="33"/>
  <c r="U387" i="33"/>
  <c r="U390" i="33"/>
  <c r="U391" i="33"/>
  <c r="U392" i="33"/>
  <c r="U395" i="33"/>
  <c r="U397" i="33"/>
  <c r="U398" i="33"/>
  <c r="U399" i="33"/>
  <c r="U400" i="33"/>
  <c r="U401" i="33"/>
  <c r="U402" i="33"/>
  <c r="U403" i="33"/>
  <c r="U404" i="33"/>
  <c r="U405" i="33"/>
  <c r="U408" i="33"/>
  <c r="U410" i="33"/>
  <c r="U413" i="33"/>
  <c r="U414" i="33"/>
  <c r="U416" i="33"/>
  <c r="U417" i="33"/>
  <c r="U418" i="33"/>
  <c r="U419" i="33"/>
  <c r="U422" i="33"/>
  <c r="U425" i="33"/>
  <c r="U426" i="33"/>
  <c r="U427" i="33"/>
  <c r="U428" i="33"/>
  <c r="U429" i="33"/>
  <c r="U432" i="33"/>
  <c r="U433" i="33"/>
  <c r="U441" i="33"/>
  <c r="H441" i="33" s="1"/>
  <c r="U446" i="33"/>
  <c r="H446" i="33" s="1"/>
  <c r="I446" i="33" s="1"/>
  <c r="N78" i="23"/>
  <c r="N74" i="23"/>
  <c r="N65" i="23"/>
  <c r="N52" i="23"/>
  <c r="N39" i="23"/>
  <c r="N55" i="23"/>
  <c r="N44" i="23"/>
  <c r="N33" i="23"/>
  <c r="N31" i="23"/>
  <c r="N27" i="23"/>
  <c r="H16" i="32"/>
  <c r="H17" i="32"/>
  <c r="H18" i="32"/>
  <c r="B11" i="32"/>
  <c r="H14" i="23"/>
  <c r="G77" i="23"/>
  <c r="G76" i="23"/>
  <c r="G64" i="23"/>
  <c r="G63" i="23"/>
  <c r="G62" i="23"/>
  <c r="G58" i="23"/>
  <c r="G57" i="23" s="1"/>
  <c r="G56" i="23" s="1"/>
  <c r="G55" i="23"/>
  <c r="G49" i="23"/>
  <c r="G44" i="23"/>
  <c r="G39" i="23"/>
  <c r="G15" i="23"/>
  <c r="G14" i="23"/>
  <c r="G8" i="23"/>
  <c r="G7" i="23"/>
  <c r="H10" i="23"/>
  <c r="H9" i="23"/>
  <c r="G10" i="23"/>
  <c r="G9" i="23" s="1"/>
  <c r="G45" i="23"/>
  <c r="G46" i="23"/>
  <c r="G59" i="23"/>
  <c r="G65" i="23"/>
  <c r="G66" i="23"/>
  <c r="G67" i="23"/>
  <c r="G68" i="23"/>
  <c r="G69" i="23"/>
  <c r="G73" i="23"/>
  <c r="G74" i="23"/>
  <c r="G75" i="23"/>
  <c r="N7" i="23"/>
  <c r="N11" i="23"/>
  <c r="N14" i="23"/>
  <c r="N17" i="23"/>
  <c r="N18" i="23"/>
  <c r="N19" i="23"/>
  <c r="N20" i="23"/>
  <c r="N21" i="23"/>
  <c r="N22" i="23"/>
  <c r="N23" i="23"/>
  <c r="N24" i="23"/>
  <c r="N25" i="23"/>
  <c r="N26" i="23"/>
  <c r="N28" i="23"/>
  <c r="N29" i="23"/>
  <c r="N30" i="23"/>
  <c r="N32" i="23"/>
  <c r="N34" i="23"/>
  <c r="N36" i="23"/>
  <c r="N37" i="23"/>
  <c r="N38" i="23"/>
  <c r="N40" i="23"/>
  <c r="N42" i="23"/>
  <c r="N43" i="23"/>
  <c r="N45" i="23"/>
  <c r="N46" i="23"/>
  <c r="N47" i="23"/>
  <c r="N49" i="23"/>
  <c r="N50" i="23"/>
  <c r="N51" i="23"/>
  <c r="N53" i="23"/>
  <c r="N54" i="23"/>
  <c r="N58" i="23"/>
  <c r="N59" i="23"/>
  <c r="N62" i="23"/>
  <c r="N66" i="23"/>
  <c r="N67" i="23"/>
  <c r="N68" i="23"/>
  <c r="N72" i="23"/>
  <c r="N73" i="23"/>
  <c r="N75" i="23"/>
  <c r="N77" i="23"/>
  <c r="G84" i="23"/>
  <c r="I11" i="23"/>
  <c r="I10" i="23"/>
  <c r="H62" i="23"/>
  <c r="H357" i="33" l="1"/>
  <c r="S267" i="33"/>
  <c r="S394" i="33"/>
  <c r="H15" i="34"/>
  <c r="I7" i="33"/>
  <c r="J7" i="33" s="1"/>
  <c r="S388" i="33"/>
  <c r="H388" i="33"/>
  <c r="I388" i="33" s="1"/>
  <c r="J388" i="33" s="1"/>
  <c r="H411" i="33"/>
  <c r="I411" i="33" s="1"/>
  <c r="H423" i="33"/>
  <c r="I423" i="33" s="1"/>
  <c r="R423" i="33"/>
  <c r="S411" i="33"/>
  <c r="H394" i="33"/>
  <c r="H385" i="33"/>
  <c r="S385" i="33"/>
  <c r="H379" i="33"/>
  <c r="S379" i="33"/>
  <c r="H370" i="33"/>
  <c r="U370" i="33"/>
  <c r="H366" i="33"/>
  <c r="I366" i="33" s="1"/>
  <c r="S366" i="33"/>
  <c r="S363" i="33"/>
  <c r="H363" i="33"/>
  <c r="I363" i="33" s="1"/>
  <c r="S357" i="33"/>
  <c r="S350" i="33"/>
  <c r="H350" i="33"/>
  <c r="H343" i="33"/>
  <c r="S343" i="33"/>
  <c r="H328" i="33"/>
  <c r="I328" i="33" s="1"/>
  <c r="S328" i="33"/>
  <c r="S325" i="33"/>
  <c r="H325" i="33"/>
  <c r="I325" i="33" s="1"/>
  <c r="H316" i="33"/>
  <c r="I316" i="33" s="1"/>
  <c r="S316" i="33"/>
  <c r="H267" i="33"/>
  <c r="I267" i="33" s="1"/>
  <c r="H308" i="33"/>
  <c r="I308" i="33" s="1"/>
  <c r="J308" i="33" s="1"/>
  <c r="S308" i="33"/>
  <c r="H289" i="33"/>
  <c r="S289" i="33"/>
  <c r="I350" i="33"/>
  <c r="I339" i="33"/>
  <c r="J97" i="34"/>
  <c r="H77" i="23"/>
  <c r="I77" i="23" s="1"/>
  <c r="J77" i="23" s="1"/>
  <c r="J120" i="34"/>
  <c r="J80" i="34"/>
  <c r="J373" i="33"/>
  <c r="H377" i="33"/>
  <c r="I377" i="33" s="1"/>
  <c r="H31" i="36"/>
  <c r="I31" i="36" s="1"/>
  <c r="J31" i="36" s="1"/>
  <c r="G164" i="36"/>
  <c r="I278" i="33"/>
  <c r="H440" i="33"/>
  <c r="I441" i="33"/>
  <c r="F11" i="32"/>
  <c r="F8" i="32"/>
  <c r="J36" i="34"/>
  <c r="I9" i="23"/>
  <c r="H76" i="23"/>
  <c r="F12" i="32"/>
  <c r="J72" i="34"/>
  <c r="F9" i="32"/>
  <c r="H79" i="34"/>
  <c r="I79" i="34" s="1"/>
  <c r="H96" i="34"/>
  <c r="I96" i="34" s="1"/>
  <c r="I67" i="34"/>
  <c r="J106" i="34"/>
  <c r="F14" i="32"/>
  <c r="F13" i="32"/>
  <c r="F10" i="32"/>
  <c r="H101" i="34"/>
  <c r="I101" i="34" s="1"/>
  <c r="F7" i="32"/>
  <c r="I257" i="33"/>
  <c r="J257" i="33" s="1"/>
  <c r="H114" i="34"/>
  <c r="J115" i="34"/>
  <c r="H95" i="36"/>
  <c r="I96" i="36"/>
  <c r="H81" i="36"/>
  <c r="H6" i="36"/>
  <c r="H121" i="36"/>
  <c r="I121" i="36" s="1"/>
  <c r="J121" i="36" s="1"/>
  <c r="I115" i="36"/>
  <c r="J115" i="36" s="1"/>
  <c r="H114" i="36"/>
  <c r="I114" i="36" s="1"/>
  <c r="J114" i="36" s="1"/>
  <c r="H160" i="36"/>
  <c r="I161" i="36"/>
  <c r="J161" i="36" s="1"/>
  <c r="H38" i="36"/>
  <c r="I38" i="36" s="1"/>
  <c r="J38" i="36" s="1"/>
  <c r="I275" i="33"/>
  <c r="H391" i="33"/>
  <c r="I391" i="33" s="1"/>
  <c r="J391" i="33" s="1"/>
  <c r="J6" i="34"/>
  <c r="I370" i="33"/>
  <c r="I284" i="33"/>
  <c r="I62" i="23"/>
  <c r="J62" i="23" s="1"/>
  <c r="I434" i="33"/>
  <c r="I79" i="33"/>
  <c r="J79" i="33" s="1"/>
  <c r="H444" i="33"/>
  <c r="J445" i="33"/>
  <c r="I357" i="33"/>
  <c r="I260" i="33"/>
  <c r="J260" i="33" s="1"/>
  <c r="G61" i="23"/>
  <c r="G60" i="23" s="1"/>
  <c r="D10" i="13"/>
  <c r="B10" i="32"/>
  <c r="H8" i="23"/>
  <c r="I8" i="23" s="1"/>
  <c r="J8" i="23" s="1"/>
  <c r="D11" i="13"/>
  <c r="N64" i="23"/>
  <c r="N63" i="23"/>
  <c r="N15" i="23"/>
  <c r="N8" i="23"/>
  <c r="G6" i="23"/>
  <c r="G5" i="23" s="1"/>
  <c r="G13" i="23"/>
  <c r="G12" i="23" s="1"/>
  <c r="G48" i="23"/>
  <c r="G47" i="23" s="1"/>
  <c r="G71" i="23"/>
  <c r="G70" i="23" s="1"/>
  <c r="H44" i="23"/>
  <c r="I44" i="23" s="1"/>
  <c r="J44" i="23" s="1"/>
  <c r="B8" i="32"/>
  <c r="D8" i="13"/>
  <c r="B12" i="32"/>
  <c r="C12" i="32"/>
  <c r="B13" i="32"/>
  <c r="D12" i="13"/>
  <c r="B9" i="32"/>
  <c r="D9" i="13"/>
  <c r="H58" i="23"/>
  <c r="H64" i="23"/>
  <c r="I64" i="23" s="1"/>
  <c r="J64" i="23" s="1"/>
  <c r="H63" i="23"/>
  <c r="H49" i="23"/>
  <c r="N41" i="23"/>
  <c r="N35" i="23"/>
  <c r="H39" i="23"/>
  <c r="I39" i="23" s="1"/>
  <c r="H55" i="23"/>
  <c r="I55" i="23" s="1"/>
  <c r="J55" i="23" s="1"/>
  <c r="N16" i="23"/>
  <c r="H7" i="23"/>
  <c r="I7" i="23" s="1"/>
  <c r="J7" i="23" s="1"/>
  <c r="H72" i="23"/>
  <c r="G72" i="23" s="1"/>
  <c r="I72" i="23" s="1"/>
  <c r="J72" i="23" s="1"/>
  <c r="I14" i="23"/>
  <c r="H384" i="33" l="1"/>
  <c r="I444" i="33"/>
  <c r="J444" i="33" s="1"/>
  <c r="H443" i="33"/>
  <c r="F17" i="11" s="1"/>
  <c r="H9" i="39"/>
  <c r="J15" i="34"/>
  <c r="H393" i="33"/>
  <c r="H26" i="13" s="1"/>
  <c r="L26" i="13" s="1"/>
  <c r="H6" i="33"/>
  <c r="C10" i="11"/>
  <c r="C7" i="40"/>
  <c r="I394" i="33"/>
  <c r="J394" i="33" s="1"/>
  <c r="K9" i="39"/>
  <c r="H338" i="33"/>
  <c r="I343" i="33"/>
  <c r="J343" i="33" s="1"/>
  <c r="I289" i="33"/>
  <c r="J289" i="33" s="1"/>
  <c r="H283" i="33"/>
  <c r="J377" i="33"/>
  <c r="I379" i="33"/>
  <c r="J379" i="33" s="1"/>
  <c r="I385" i="33"/>
  <c r="J385" i="33" s="1"/>
  <c r="H71" i="23"/>
  <c r="H70" i="23" s="1"/>
  <c r="I70" i="23" s="1"/>
  <c r="J70" i="23" s="1"/>
  <c r="J114" i="34"/>
  <c r="J101" i="34"/>
  <c r="H95" i="34"/>
  <c r="J96" i="34"/>
  <c r="H78" i="34"/>
  <c r="J79" i="34"/>
  <c r="J267" i="33"/>
  <c r="J370" i="33"/>
  <c r="J316" i="33"/>
  <c r="J366" i="33"/>
  <c r="J325" i="33"/>
  <c r="J434" i="33"/>
  <c r="J339" i="33"/>
  <c r="J423" i="33"/>
  <c r="J350" i="33"/>
  <c r="J363" i="33"/>
  <c r="J278" i="33"/>
  <c r="J284" i="33"/>
  <c r="J411" i="33"/>
  <c r="J328" i="33"/>
  <c r="H274" i="33"/>
  <c r="J275" i="33"/>
  <c r="H113" i="34"/>
  <c r="H100" i="34"/>
  <c r="H6" i="23"/>
  <c r="I6" i="23" s="1"/>
  <c r="J6" i="23" s="1"/>
  <c r="F19" i="32"/>
  <c r="H439" i="33"/>
  <c r="I440" i="33"/>
  <c r="G79" i="23"/>
  <c r="H80" i="36"/>
  <c r="I80" i="36" s="1"/>
  <c r="J80" i="36" s="1"/>
  <c r="I81" i="36"/>
  <c r="J81" i="36" s="1"/>
  <c r="H94" i="36"/>
  <c r="I94" i="36" s="1"/>
  <c r="J94" i="36" s="1"/>
  <c r="I95" i="36"/>
  <c r="J95" i="36" s="1"/>
  <c r="I160" i="36"/>
  <c r="J160" i="36" s="1"/>
  <c r="H5" i="36"/>
  <c r="I5" i="36" s="1"/>
  <c r="J5" i="36" s="1"/>
  <c r="I6" i="36"/>
  <c r="J6" i="36" s="1"/>
  <c r="J5" i="34"/>
  <c r="J16" i="34"/>
  <c r="H356" i="33"/>
  <c r="F14" i="11" s="1"/>
  <c r="D12" i="32"/>
  <c r="H57" i="23"/>
  <c r="I58" i="23"/>
  <c r="J58" i="23" s="1"/>
  <c r="I63" i="23"/>
  <c r="J63" i="23" s="1"/>
  <c r="H61" i="23"/>
  <c r="I49" i="23"/>
  <c r="J49" i="23" s="1"/>
  <c r="H48" i="23"/>
  <c r="I48" i="23" s="1"/>
  <c r="J48" i="23" s="1"/>
  <c r="H15" i="23"/>
  <c r="I15" i="23" s="1"/>
  <c r="J15" i="23" s="1"/>
  <c r="H20" i="13" l="1"/>
  <c r="H5" i="33"/>
  <c r="F12" i="40"/>
  <c r="H24" i="13"/>
  <c r="L24" i="13" s="1"/>
  <c r="F10" i="40"/>
  <c r="H27" i="13"/>
  <c r="L27" i="13" s="1"/>
  <c r="F13" i="40"/>
  <c r="F16" i="11"/>
  <c r="H21" i="13"/>
  <c r="L21" i="13" s="1"/>
  <c r="F7" i="40"/>
  <c r="C15" i="11"/>
  <c r="H22" i="13"/>
  <c r="L22" i="13" s="1"/>
  <c r="C16" i="11"/>
  <c r="F8" i="40"/>
  <c r="H25" i="13"/>
  <c r="L25" i="13" s="1"/>
  <c r="F11" i="40"/>
  <c r="F15" i="11"/>
  <c r="F10" i="11"/>
  <c r="C10" i="40"/>
  <c r="C11" i="11"/>
  <c r="C8" i="40"/>
  <c r="F9" i="11"/>
  <c r="C9" i="40"/>
  <c r="H13" i="39"/>
  <c r="K13" i="39" s="1"/>
  <c r="C11" i="40"/>
  <c r="F11" i="11"/>
  <c r="H337" i="33"/>
  <c r="H23" i="13"/>
  <c r="L23" i="13" s="1"/>
  <c r="I393" i="33"/>
  <c r="J393" i="33" s="1"/>
  <c r="H28" i="39"/>
  <c r="K28" i="39" s="1"/>
  <c r="I283" i="33"/>
  <c r="J283" i="33" s="1"/>
  <c r="H24" i="39"/>
  <c r="K24" i="39" s="1"/>
  <c r="H25" i="39"/>
  <c r="K25" i="39" s="1"/>
  <c r="I443" i="33"/>
  <c r="J443" i="33" s="1"/>
  <c r="H29" i="39"/>
  <c r="K29" i="39" s="1"/>
  <c r="I356" i="33"/>
  <c r="J356" i="33" s="1"/>
  <c r="H26" i="39"/>
  <c r="K26" i="39" s="1"/>
  <c r="I384" i="33"/>
  <c r="H27" i="39"/>
  <c r="K27" i="39" s="1"/>
  <c r="I274" i="33"/>
  <c r="J274" i="33" s="1"/>
  <c r="H23" i="39"/>
  <c r="K23" i="39" s="1"/>
  <c r="I100" i="34"/>
  <c r="J100" i="34" s="1"/>
  <c r="H12" i="39"/>
  <c r="K12" i="39" s="1"/>
  <c r="I78" i="34"/>
  <c r="H10" i="39"/>
  <c r="I95" i="34"/>
  <c r="J95" i="34" s="1"/>
  <c r="H11" i="39"/>
  <c r="K11" i="39" s="1"/>
  <c r="C10" i="32"/>
  <c r="D10" i="32" s="1"/>
  <c r="I338" i="33"/>
  <c r="H124" i="34"/>
  <c r="Y3" i="33" s="1"/>
  <c r="I113" i="34"/>
  <c r="J113" i="34" s="1"/>
  <c r="I71" i="23"/>
  <c r="J71" i="23" s="1"/>
  <c r="H10" i="13"/>
  <c r="J78" i="34"/>
  <c r="G8" i="32"/>
  <c r="H8" i="32" s="1"/>
  <c r="G12" i="32"/>
  <c r="H12" i="32" s="1"/>
  <c r="G13" i="32"/>
  <c r="H13" i="32" s="1"/>
  <c r="G9" i="32"/>
  <c r="H9" i="32" s="1"/>
  <c r="H5" i="23"/>
  <c r="I5" i="23" s="1"/>
  <c r="J5" i="23" s="1"/>
  <c r="I439" i="33"/>
  <c r="G15" i="32"/>
  <c r="H15" i="32" s="1"/>
  <c r="J384" i="33"/>
  <c r="I337" i="33"/>
  <c r="G10" i="32"/>
  <c r="H10" i="32" s="1"/>
  <c r="J338" i="33"/>
  <c r="G14" i="32"/>
  <c r="H14" i="32" s="1"/>
  <c r="G11" i="32"/>
  <c r="H11" i="32" s="1"/>
  <c r="M7" i="13"/>
  <c r="H13" i="23"/>
  <c r="I13" i="23" s="1"/>
  <c r="J13" i="23" s="1"/>
  <c r="H164" i="36"/>
  <c r="H11" i="13"/>
  <c r="H355" i="33"/>
  <c r="C11" i="32"/>
  <c r="D11" i="32" s="1"/>
  <c r="H47" i="23"/>
  <c r="I47" i="23" s="1"/>
  <c r="J47" i="23" s="1"/>
  <c r="H56" i="23"/>
  <c r="I56" i="23" s="1"/>
  <c r="J56" i="23" s="1"/>
  <c r="I57" i="23"/>
  <c r="J57" i="23" s="1"/>
  <c r="I61" i="23"/>
  <c r="J61" i="23" s="1"/>
  <c r="H60" i="23"/>
  <c r="I60" i="23" s="1"/>
  <c r="J60" i="23" s="1"/>
  <c r="H12" i="13"/>
  <c r="C13" i="32"/>
  <c r="D13" i="32" s="1"/>
  <c r="C7" i="32"/>
  <c r="H7" i="13"/>
  <c r="C8" i="32"/>
  <c r="H8" i="13"/>
  <c r="C14" i="40" l="1"/>
  <c r="C17" i="11"/>
  <c r="F9" i="40"/>
  <c r="I355" i="33"/>
  <c r="J355" i="33" s="1"/>
  <c r="K10" i="39"/>
  <c r="K16" i="39" s="1"/>
  <c r="H16" i="39"/>
  <c r="L11" i="13"/>
  <c r="L8" i="13"/>
  <c r="L12" i="13"/>
  <c r="L10" i="13"/>
  <c r="H166" i="36"/>
  <c r="H167" i="36" s="1"/>
  <c r="H449" i="33"/>
  <c r="J337" i="33"/>
  <c r="I124" i="34"/>
  <c r="J124" i="34" s="1"/>
  <c r="H12" i="23"/>
  <c r="I12" i="23" s="1"/>
  <c r="J12" i="23" s="1"/>
  <c r="I164" i="36"/>
  <c r="J164" i="36" s="1"/>
  <c r="C9" i="32"/>
  <c r="D9" i="32" s="1"/>
  <c r="H9" i="13"/>
  <c r="D7" i="13"/>
  <c r="B7" i="32"/>
  <c r="B19" i="32" s="1"/>
  <c r="D8" i="32"/>
  <c r="H15" i="13" l="1"/>
  <c r="K9" i="13" s="1"/>
  <c r="D15" i="13"/>
  <c r="E7" i="13" s="1"/>
  <c r="L7" i="13"/>
  <c r="L9" i="13"/>
  <c r="C19" i="32"/>
  <c r="H79" i="23"/>
  <c r="I79" i="23" s="1"/>
  <c r="J79" i="23" s="1"/>
  <c r="F7" i="13"/>
  <c r="D7" i="32"/>
  <c r="D19" i="32" s="1"/>
  <c r="L15" i="13" l="1"/>
  <c r="K11" i="13"/>
  <c r="K8" i="13"/>
  <c r="K7" i="13"/>
  <c r="K12" i="13"/>
  <c r="K10" i="13"/>
  <c r="E9" i="13"/>
  <c r="E12" i="13"/>
  <c r="E10" i="13"/>
  <c r="E11" i="13"/>
  <c r="E8" i="13"/>
  <c r="K15" i="13" l="1"/>
  <c r="E15" i="13"/>
  <c r="C14" i="11"/>
  <c r="F6" i="40"/>
  <c r="F14" i="40" s="1"/>
  <c r="I6" i="33"/>
  <c r="J6" i="33" s="1"/>
  <c r="H22" i="39"/>
  <c r="F22" i="39" s="1"/>
  <c r="G7" i="32"/>
  <c r="H7" i="32" s="1"/>
  <c r="H19" i="32" s="1"/>
  <c r="H447" i="33"/>
  <c r="I447" i="33" s="1"/>
  <c r="F20" i="13"/>
  <c r="G19" i="32" l="1"/>
  <c r="H450" i="33"/>
  <c r="J447" i="33"/>
  <c r="Y4" i="33"/>
  <c r="AA2" i="33"/>
  <c r="L20" i="13"/>
  <c r="L28" i="13" s="1"/>
  <c r="H30" i="39"/>
  <c r="K22" i="39"/>
  <c r="K30" i="39" s="1"/>
  <c r="I5" i="33"/>
  <c r="J5" i="33" s="1"/>
  <c r="H28" i="13"/>
  <c r="K20" i="13" l="1"/>
  <c r="K27" i="13"/>
  <c r="K25" i="13"/>
  <c r="K23" i="13"/>
  <c r="K21" i="13"/>
  <c r="K26" i="13"/>
  <c r="K24" i="13"/>
  <c r="K22" i="13"/>
  <c r="K28" i="13" l="1"/>
</calcChain>
</file>

<file path=xl/comments1.xml><?xml version="1.0" encoding="utf-8"?>
<comments xmlns="http://schemas.openxmlformats.org/spreadsheetml/2006/main">
  <authors>
    <author>기획행정</author>
  </authors>
  <commentList>
    <comment ref="AD16" authorId="0">
      <text>
        <r>
          <rPr>
            <b/>
            <sz val="9"/>
            <color indexed="81"/>
            <rFont val="돋움"/>
            <family val="3"/>
            <charset val="129"/>
          </rPr>
          <t>기획행정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2013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 반영</t>
        </r>
      </text>
    </comment>
  </commentList>
</comments>
</file>

<file path=xl/comments2.xml><?xml version="1.0" encoding="utf-8"?>
<comments xmlns="http://schemas.openxmlformats.org/spreadsheetml/2006/main">
  <authors>
    <author>기획행정</author>
    <author>조한나</author>
  </authors>
  <commentList>
    <comment ref="AH255" authorId="0">
      <text>
        <r>
          <rPr>
            <b/>
            <sz val="9"/>
            <color indexed="81"/>
            <rFont val="돋움"/>
            <family val="3"/>
            <charset val="129"/>
          </rPr>
          <t>기획행정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2013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 반영</t>
        </r>
      </text>
    </comment>
    <comment ref="U294" authorId="1">
      <text>
        <r>
          <rPr>
            <b/>
            <sz val="9"/>
            <color indexed="81"/>
            <rFont val="돋움"/>
            <family val="3"/>
            <charset val="129"/>
          </rPr>
          <t>안전인프라</t>
        </r>
      </text>
    </comment>
    <comment ref="U297" authorId="1">
      <text>
        <r>
          <rPr>
            <b/>
            <sz val="9"/>
            <color indexed="81"/>
            <rFont val="돋움"/>
            <family val="3"/>
            <charset val="129"/>
          </rPr>
          <t>홍보</t>
        </r>
      </text>
    </comment>
    <comment ref="U329" authorId="1">
      <text>
        <r>
          <rPr>
            <b/>
            <sz val="9"/>
            <color indexed="81"/>
            <rFont val="Tahoma"/>
            <family val="2"/>
          </rPr>
          <t>조한나: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31" authorId="1">
      <text>
        <r>
          <rPr>
            <b/>
            <sz val="9"/>
            <color indexed="81"/>
            <rFont val="돋움"/>
            <family val="3"/>
            <charset val="129"/>
          </rPr>
          <t>직원교육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0" authorId="1">
      <text>
        <r>
          <rPr>
            <b/>
            <sz val="9"/>
            <color indexed="81"/>
            <rFont val="돋움"/>
            <family val="3"/>
            <charset val="129"/>
          </rPr>
          <t>건강관리</t>
        </r>
      </text>
    </comment>
    <comment ref="U400" authorId="1">
      <text>
        <r>
          <rPr>
            <b/>
            <sz val="9"/>
            <color indexed="81"/>
            <rFont val="돋움"/>
            <family val="3"/>
            <charset val="129"/>
          </rPr>
          <t>행사지원</t>
        </r>
      </text>
    </comment>
    <comment ref="U414" authorId="1">
      <text>
        <r>
          <rPr>
            <b/>
            <sz val="9"/>
            <color indexed="81"/>
            <rFont val="돋움"/>
            <family val="3"/>
            <charset val="129"/>
          </rPr>
          <t>인권보장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<sst xmlns="http://schemas.openxmlformats.org/spreadsheetml/2006/main" count="4285" uniqueCount="950">
  <si>
    <t>항</t>
    <phoneticPr fontId="2" type="noConversion"/>
  </si>
  <si>
    <t>목</t>
    <phoneticPr fontId="2" type="noConversion"/>
  </si>
  <si>
    <t>=</t>
  </si>
  <si>
    <t>잡수입</t>
    <phoneticPr fontId="2" type="noConversion"/>
  </si>
  <si>
    <t>예 산 총 칙</t>
    <phoneticPr fontId="2" type="noConversion"/>
  </si>
  <si>
    <t>예비비</t>
    <phoneticPr fontId="2" type="noConversion"/>
  </si>
  <si>
    <t>보조금수입</t>
    <phoneticPr fontId="2" type="noConversion"/>
  </si>
  <si>
    <t>후원금수입</t>
    <phoneticPr fontId="2" type="noConversion"/>
  </si>
  <si>
    <t>전입금</t>
    <phoneticPr fontId="2" type="noConversion"/>
  </si>
  <si>
    <t>( 예림원 )</t>
    <phoneticPr fontId="2" type="noConversion"/>
  </si>
  <si>
    <t>사회복지법인 손과손</t>
    <phoneticPr fontId="2" type="noConversion"/>
  </si>
  <si>
    <t>입소비용수입</t>
    <phoneticPr fontId="2" type="noConversion"/>
  </si>
  <si>
    <t>인건비</t>
    <phoneticPr fontId="2" type="noConversion"/>
  </si>
  <si>
    <t>시설비</t>
    <phoneticPr fontId="2" type="noConversion"/>
  </si>
  <si>
    <t>교육비</t>
    <phoneticPr fontId="2" type="noConversion"/>
  </si>
  <si>
    <t>사업비</t>
    <phoneticPr fontId="2" type="noConversion"/>
  </si>
  <si>
    <t>기본급</t>
  </si>
  <si>
    <t>특수직근무수당</t>
  </si>
  <si>
    <t>가족수당</t>
  </si>
  <si>
    <t>직무수당</t>
  </si>
  <si>
    <t>연장근로수당</t>
  </si>
  <si>
    <t>건강보험</t>
  </si>
  <si>
    <t>장기요양보험료</t>
  </si>
  <si>
    <t>국민연금</t>
  </si>
  <si>
    <t>고용보험</t>
  </si>
  <si>
    <t>산재보험</t>
  </si>
  <si>
    <t>퇴직적립금</t>
  </si>
  <si>
    <t xml:space="preserve"> 피복비</t>
  </si>
  <si>
    <t xml:space="preserve"> 동내의비</t>
  </si>
  <si>
    <t>월동대책비</t>
  </si>
  <si>
    <t>간식비</t>
  </si>
  <si>
    <t>학용품및부교재비</t>
  </si>
  <si>
    <t>캠프비</t>
  </si>
  <si>
    <t>장애인위로비</t>
  </si>
  <si>
    <t>체육대회비</t>
  </si>
  <si>
    <t>운영비</t>
  </si>
  <si>
    <t>장의비</t>
  </si>
  <si>
    <t>외부결연후원금</t>
  </si>
  <si>
    <t>인천공동모금회</t>
  </si>
  <si>
    <t>일반후원금</t>
  </si>
  <si>
    <t>시설운영제반비용</t>
  </si>
  <si>
    <t>자체결연사업비</t>
  </si>
  <si>
    <t>불용품매각대</t>
  </si>
  <si>
    <t>예금이자</t>
  </si>
  <si>
    <t>실습지도비</t>
  </si>
  <si>
    <t>직원식비</t>
  </si>
  <si>
    <t>일용잡금</t>
  </si>
  <si>
    <t>퇴직금</t>
  </si>
  <si>
    <t>4대보험자부담</t>
  </si>
  <si>
    <t>유관기관찬조금</t>
  </si>
  <si>
    <t>간담회</t>
  </si>
  <si>
    <t>운영위원회</t>
  </si>
  <si>
    <t>사회복지현장실습</t>
  </si>
  <si>
    <t>기타회의비</t>
  </si>
  <si>
    <t>전산소모품구입</t>
  </si>
  <si>
    <t>복사기임대료</t>
  </si>
  <si>
    <t>신문구독료</t>
  </si>
  <si>
    <t>인쇄비</t>
  </si>
  <si>
    <t>수리비</t>
  </si>
  <si>
    <t>시설관리물품구입</t>
  </si>
  <si>
    <t>사무용품구입</t>
  </si>
  <si>
    <t>정수기유지관리비</t>
  </si>
  <si>
    <t>재정보험가입비</t>
  </si>
  <si>
    <t>정기검사비</t>
  </si>
  <si>
    <t>폐기물처리수수료</t>
  </si>
  <si>
    <t>통행료 및 주차료</t>
  </si>
  <si>
    <t>도서구입비</t>
  </si>
  <si>
    <t>외부교육</t>
  </si>
  <si>
    <t>직원연수</t>
  </si>
  <si>
    <t>음식물수거료</t>
  </si>
  <si>
    <t>상하수도요금</t>
  </si>
  <si>
    <t>전기요금</t>
  </si>
  <si>
    <t>정화조청소비</t>
  </si>
  <si>
    <t>우편요금</t>
  </si>
  <si>
    <t>기타 관리비</t>
  </si>
  <si>
    <t>환경개선부담금</t>
  </si>
  <si>
    <t>상해보험</t>
  </si>
  <si>
    <t>인장협회비</t>
  </si>
  <si>
    <t>한장협회비</t>
  </si>
  <si>
    <t>유선방송시청료</t>
  </si>
  <si>
    <t>유류대</t>
  </si>
  <si>
    <t>가구구입</t>
  </si>
  <si>
    <t>가전제품구입</t>
  </si>
  <si>
    <t>주방용품구입</t>
  </si>
  <si>
    <t>전산기기</t>
  </si>
  <si>
    <t>승강기유지보수</t>
  </si>
  <si>
    <t>물탱크청소비</t>
  </si>
  <si>
    <t>월동김장비</t>
  </si>
  <si>
    <t>명절위로비</t>
  </si>
  <si>
    <t>생활용품구입</t>
  </si>
  <si>
    <t>식당소모품구입</t>
  </si>
  <si>
    <t>특별피복비</t>
  </si>
  <si>
    <t>의약품및소모품구입</t>
  </si>
  <si>
    <t>진료비</t>
  </si>
  <si>
    <t>난방도시가스요금</t>
  </si>
  <si>
    <t>취사연료비</t>
  </si>
  <si>
    <t>난방유</t>
  </si>
  <si>
    <t>학용품구입</t>
  </si>
  <si>
    <t>신학기용품구입</t>
  </si>
  <si>
    <t>부교재구입</t>
  </si>
  <si>
    <t>교양도서구입</t>
  </si>
  <si>
    <t>명절행사</t>
  </si>
  <si>
    <t>내부행사</t>
  </si>
  <si>
    <t>외부행사</t>
  </si>
  <si>
    <t>사회적응훈련</t>
  </si>
  <si>
    <t>생활관 환경구성</t>
  </si>
  <si>
    <t xml:space="preserve">외부결연후원금 </t>
  </si>
  <si>
    <t>입소비용수입</t>
  </si>
  <si>
    <t>보조금수입</t>
  </si>
  <si>
    <t>후원금수입</t>
  </si>
  <si>
    <t>전입금</t>
  </si>
  <si>
    <t>잡수입</t>
  </si>
  <si>
    <t>과년도수입</t>
  </si>
  <si>
    <t>이월금</t>
  </si>
  <si>
    <t>인건비</t>
  </si>
  <si>
    <t>업무추진비</t>
  </si>
  <si>
    <t>운영비(사무)</t>
  </si>
  <si>
    <t>시설비</t>
  </si>
  <si>
    <t>운영비(사업)</t>
  </si>
  <si>
    <t>교육비</t>
  </si>
  <si>
    <t>사업비</t>
  </si>
  <si>
    <t>예비비</t>
  </si>
  <si>
    <t>과년도지출</t>
  </si>
  <si>
    <t>금융결재원수수료</t>
  </si>
  <si>
    <t>우편발송비</t>
  </si>
  <si>
    <t>소식지발간비</t>
  </si>
  <si>
    <t>목</t>
    <phoneticPr fontId="2" type="noConversion"/>
  </si>
  <si>
    <t>증감(B-A)</t>
    <phoneticPr fontId="2" type="noConversion"/>
  </si>
  <si>
    <t>항목</t>
    <phoneticPr fontId="2" type="noConversion"/>
  </si>
  <si>
    <t>=</t>
    <phoneticPr fontId="2" type="noConversion"/>
  </si>
  <si>
    <t>03</t>
    <phoneticPr fontId="2" type="noConversion"/>
  </si>
  <si>
    <t>(단위 : 천원)</t>
    <phoneticPr fontId="2" type="noConversion"/>
  </si>
  <si>
    <t>34,091,750원*2회</t>
  </si>
  <si>
    <t>6,950,000원*12월</t>
  </si>
  <si>
    <t>명절휴가비</t>
    <phoneticPr fontId="2" type="noConversion"/>
  </si>
  <si>
    <t>20,000원*74명*1회</t>
  </si>
  <si>
    <t>5,000원*78명*1회</t>
  </si>
  <si>
    <t>20,000원*77명*1회</t>
  </si>
  <si>
    <t>이월금</t>
    <phoneticPr fontId="2" type="noConversion"/>
  </si>
  <si>
    <t>65,503,333원*12월</t>
    <phoneticPr fontId="2" type="noConversion"/>
  </si>
  <si>
    <t>계</t>
    <phoneticPr fontId="2" type="noConversion"/>
  </si>
  <si>
    <t>후원금</t>
    <phoneticPr fontId="2" type="noConversion"/>
  </si>
  <si>
    <t>(후원금)</t>
    <phoneticPr fontId="2" type="noConversion"/>
  </si>
  <si>
    <t>법인전입금(후원금)</t>
    <phoneticPr fontId="2" type="noConversion"/>
  </si>
  <si>
    <t>전년도이월금(후)</t>
    <phoneticPr fontId="2" type="noConversion"/>
  </si>
  <si>
    <t>912</t>
    <phoneticPr fontId="2" type="noConversion"/>
  </si>
  <si>
    <t>이자수입</t>
    <phoneticPr fontId="2" type="noConversion"/>
  </si>
  <si>
    <t>잡수익</t>
    <phoneticPr fontId="2" type="noConversion"/>
  </si>
  <si>
    <t>종사자수당 잔액(반납분)</t>
    <phoneticPr fontId="2" type="noConversion"/>
  </si>
  <si>
    <t>보조금수입</t>
    <phoneticPr fontId="2" type="noConversion"/>
  </si>
  <si>
    <t>입소비용수입</t>
    <phoneticPr fontId="2" type="noConversion"/>
  </si>
  <si>
    <t>전년도이월금</t>
    <phoneticPr fontId="2" type="noConversion"/>
  </si>
  <si>
    <t>911</t>
    <phoneticPr fontId="2" type="noConversion"/>
  </si>
  <si>
    <t>이월금</t>
    <phoneticPr fontId="2" type="noConversion"/>
  </si>
  <si>
    <t>91</t>
    <phoneticPr fontId="2" type="noConversion"/>
  </si>
  <si>
    <t>09</t>
    <phoneticPr fontId="2" type="noConversion"/>
  </si>
  <si>
    <t>기타잡수입</t>
    <phoneticPr fontId="2" type="noConversion"/>
  </si>
  <si>
    <t>60,000원*40명*12월</t>
    <phoneticPr fontId="2" type="noConversion"/>
  </si>
  <si>
    <t>블론티어스쿨</t>
    <phoneticPr fontId="2" type="noConversion"/>
  </si>
  <si>
    <t>사회복무요원실습</t>
    <phoneticPr fontId="2" type="noConversion"/>
  </si>
  <si>
    <t>50,000원*20회</t>
    <phoneticPr fontId="2" type="noConversion"/>
  </si>
  <si>
    <t>1013</t>
    <phoneticPr fontId="2" type="noConversion"/>
  </si>
  <si>
    <t>=</t>
    <phoneticPr fontId="2" type="noConversion"/>
  </si>
  <si>
    <t>1,000,000원*2회</t>
    <phoneticPr fontId="2" type="noConversion"/>
  </si>
  <si>
    <t>예금이자수입</t>
    <phoneticPr fontId="2" type="noConversion"/>
  </si>
  <si>
    <t>1012</t>
    <phoneticPr fontId="2" type="noConversion"/>
  </si>
  <si>
    <t>1000,000원*1회</t>
    <phoneticPr fontId="2" type="noConversion"/>
  </si>
  <si>
    <t>불용품매각대</t>
    <phoneticPr fontId="2" type="noConversion"/>
  </si>
  <si>
    <t>1011</t>
    <phoneticPr fontId="2" type="noConversion"/>
  </si>
  <si>
    <t>잡수입</t>
    <phoneticPr fontId="2" type="noConversion"/>
  </si>
  <si>
    <t>101</t>
    <phoneticPr fontId="2" type="noConversion"/>
  </si>
  <si>
    <t>10</t>
    <phoneticPr fontId="2" type="noConversion"/>
  </si>
  <si>
    <t>법인전입금(후)</t>
    <phoneticPr fontId="2" type="noConversion"/>
  </si>
  <si>
    <t>812</t>
    <phoneticPr fontId="2" type="noConversion"/>
  </si>
  <si>
    <t>전입금</t>
    <phoneticPr fontId="2" type="noConversion"/>
  </si>
  <si>
    <t>81</t>
    <phoneticPr fontId="2" type="noConversion"/>
  </si>
  <si>
    <t>08</t>
    <phoneticPr fontId="2" type="noConversion"/>
  </si>
  <si>
    <t>2,500,000*4회</t>
    <phoneticPr fontId="2" type="noConversion"/>
  </si>
  <si>
    <t>비지정후원금</t>
    <phoneticPr fontId="2" type="noConversion"/>
  </si>
  <si>
    <t>512</t>
    <phoneticPr fontId="2" type="noConversion"/>
  </si>
  <si>
    <t>기타지정후원</t>
    <phoneticPr fontId="2" type="noConversion"/>
  </si>
  <si>
    <t>메트라이프</t>
    <phoneticPr fontId="2" type="noConversion"/>
  </si>
  <si>
    <t>공동모금회(KB금융)</t>
    <phoneticPr fontId="2" type="noConversion"/>
  </si>
  <si>
    <t>캠프비</t>
    <phoneticPr fontId="2" type="noConversion"/>
  </si>
  <si>
    <t>200,000원*12월</t>
    <phoneticPr fontId="2" type="noConversion"/>
  </si>
  <si>
    <t>지정후원금</t>
    <phoneticPr fontId="2" type="noConversion"/>
  </si>
  <si>
    <t>511</t>
    <phoneticPr fontId="2" type="noConversion"/>
  </si>
  <si>
    <t>후원금수입</t>
    <phoneticPr fontId="2" type="noConversion"/>
  </si>
  <si>
    <t>51</t>
    <phoneticPr fontId="2" type="noConversion"/>
  </si>
  <si>
    <t>05</t>
    <phoneticPr fontId="2" type="noConversion"/>
  </si>
  <si>
    <t>기타보조금</t>
    <phoneticPr fontId="2" type="noConversion"/>
  </si>
  <si>
    <t>고용장려금</t>
    <phoneticPr fontId="2" type="noConversion"/>
  </si>
  <si>
    <t>사업주환급교육</t>
    <phoneticPr fontId="2" type="noConversion"/>
  </si>
  <si>
    <t>414</t>
    <phoneticPr fontId="2" type="noConversion"/>
  </si>
  <si>
    <t>군구보조금</t>
    <phoneticPr fontId="2" type="noConversion"/>
  </si>
  <si>
    <t>413</t>
    <phoneticPr fontId="2" type="noConversion"/>
  </si>
  <si>
    <t>종사자수당</t>
    <phoneticPr fontId="2" type="noConversion"/>
  </si>
  <si>
    <t>500,000*2회</t>
    <phoneticPr fontId="2" type="noConversion"/>
  </si>
  <si>
    <t>장의비</t>
    <phoneticPr fontId="2" type="noConversion"/>
  </si>
  <si>
    <t>(81명*555,000+37,090,000)</t>
    <phoneticPr fontId="2" type="noConversion"/>
  </si>
  <si>
    <t>10,000,000원*1회</t>
    <phoneticPr fontId="2" type="noConversion"/>
  </si>
  <si>
    <t>자립체험프로그램</t>
    <phoneticPr fontId="2" type="noConversion"/>
  </si>
  <si>
    <t>91,227*11명*1회</t>
    <phoneticPr fontId="2" type="noConversion"/>
  </si>
  <si>
    <t>30,000원*77명*12월</t>
    <phoneticPr fontId="2" type="noConversion"/>
  </si>
  <si>
    <t>24,341원*76명*1회</t>
    <phoneticPr fontId="2" type="noConversion"/>
  </si>
  <si>
    <t>25,587원*76명*2회</t>
    <phoneticPr fontId="2" type="noConversion"/>
  </si>
  <si>
    <t>명절위로비</t>
    <phoneticPr fontId="2" type="noConversion"/>
  </si>
  <si>
    <t>18,469원*71명*1회</t>
    <phoneticPr fontId="2" type="noConversion"/>
  </si>
  <si>
    <t>12,508원*71명*12월</t>
    <phoneticPr fontId="2" type="noConversion"/>
  </si>
  <si>
    <t>154,267원*71명*12월</t>
    <phoneticPr fontId="2" type="noConversion"/>
  </si>
  <si>
    <t>생계비</t>
    <phoneticPr fontId="2" type="noConversion"/>
  </si>
  <si>
    <t>7,192,180원*12회</t>
    <phoneticPr fontId="2" type="noConversion"/>
  </si>
  <si>
    <t>638,634원*12회</t>
    <phoneticPr fontId="2" type="noConversion"/>
  </si>
  <si>
    <t>603,303원*12회</t>
    <phoneticPr fontId="2" type="noConversion"/>
  </si>
  <si>
    <t>3,888,545원*12회</t>
    <phoneticPr fontId="2" type="noConversion"/>
  </si>
  <si>
    <t>105,170원*12회</t>
    <phoneticPr fontId="2" type="noConversion"/>
  </si>
  <si>
    <t>2,192,153원*12회</t>
    <phoneticPr fontId="2" type="noConversion"/>
  </si>
  <si>
    <t>10,347,180원*12회</t>
    <phoneticPr fontId="2" type="noConversion"/>
  </si>
  <si>
    <t>150,000원*12회</t>
    <phoneticPr fontId="2" type="noConversion"/>
  </si>
  <si>
    <t>992,500원*12회</t>
    <phoneticPr fontId="2" type="noConversion"/>
  </si>
  <si>
    <t>2,036,428원*12회</t>
    <phoneticPr fontId="2" type="noConversion"/>
  </si>
  <si>
    <t>시도보조금</t>
    <phoneticPr fontId="2" type="noConversion"/>
  </si>
  <si>
    <t>412</t>
    <phoneticPr fontId="2" type="noConversion"/>
  </si>
  <si>
    <t>국고보조금</t>
    <phoneticPr fontId="2" type="noConversion"/>
  </si>
  <si>
    <t>411</t>
    <phoneticPr fontId="2" type="noConversion"/>
  </si>
  <si>
    <t>41</t>
    <phoneticPr fontId="2" type="noConversion"/>
  </si>
  <si>
    <t>04</t>
    <phoneticPr fontId="2" type="noConversion"/>
  </si>
  <si>
    <t>311</t>
    <phoneticPr fontId="2" type="noConversion"/>
  </si>
  <si>
    <t>과년도수입</t>
    <phoneticPr fontId="2" type="noConversion"/>
  </si>
  <si>
    <t>31</t>
    <phoneticPr fontId="2" type="noConversion"/>
  </si>
  <si>
    <t>50,000원*20*12월</t>
    <phoneticPr fontId="2" type="noConversion"/>
  </si>
  <si>
    <t>입주자비용</t>
    <phoneticPr fontId="2" type="noConversion"/>
  </si>
  <si>
    <t>체험홈이용료</t>
    <phoneticPr fontId="2" type="noConversion"/>
  </si>
  <si>
    <t>112</t>
    <phoneticPr fontId="2" type="noConversion"/>
  </si>
  <si>
    <t>319,000원*3명*12월</t>
    <phoneticPr fontId="2" type="noConversion"/>
  </si>
  <si>
    <t>실비비용</t>
    <phoneticPr fontId="2" type="noConversion"/>
  </si>
  <si>
    <t>실비비용수입</t>
    <phoneticPr fontId="2" type="noConversion"/>
  </si>
  <si>
    <t>111</t>
    <phoneticPr fontId="2" type="noConversion"/>
  </si>
  <si>
    <t>11</t>
    <phoneticPr fontId="2" type="noConversion"/>
  </si>
  <si>
    <t>입소자부담금수입</t>
    <phoneticPr fontId="2" type="noConversion"/>
  </si>
  <si>
    <t>01</t>
    <phoneticPr fontId="2" type="noConversion"/>
  </si>
  <si>
    <t>금액</t>
    <phoneticPr fontId="2" type="noConversion"/>
  </si>
  <si>
    <t>단위</t>
    <phoneticPr fontId="2" type="noConversion"/>
  </si>
  <si>
    <t>비율(%)</t>
    <phoneticPr fontId="2" type="noConversion"/>
  </si>
  <si>
    <t>목</t>
    <phoneticPr fontId="2" type="noConversion"/>
  </si>
  <si>
    <t>항</t>
    <phoneticPr fontId="2" type="noConversion"/>
  </si>
  <si>
    <t>관</t>
    <phoneticPr fontId="2" type="noConversion"/>
  </si>
  <si>
    <t>산출내역</t>
    <phoneticPr fontId="2" type="noConversion"/>
  </si>
  <si>
    <t>증감(B-A)</t>
    <phoneticPr fontId="2" type="noConversion"/>
  </si>
  <si>
    <t>과      목</t>
    <phoneticPr fontId="2" type="noConversion"/>
  </si>
  <si>
    <t>(단위 : 원)</t>
    <phoneticPr fontId="2" type="noConversion"/>
  </si>
  <si>
    <t>(단위: 천원)</t>
    <phoneticPr fontId="2" type="noConversion"/>
  </si>
  <si>
    <t>세입부</t>
    <phoneticPr fontId="2" type="noConversion"/>
  </si>
  <si>
    <t>과년도수입</t>
    <phoneticPr fontId="2" type="noConversion"/>
  </si>
  <si>
    <t>911</t>
    <phoneticPr fontId="2" type="noConversion"/>
  </si>
  <si>
    <t>전년도이월금</t>
    <phoneticPr fontId="2" type="noConversion"/>
  </si>
  <si>
    <t>법인전입금(후원)</t>
    <phoneticPr fontId="2" type="noConversion"/>
  </si>
  <si>
    <t>볼론티어스쿨</t>
    <phoneticPr fontId="2" type="noConversion"/>
  </si>
  <si>
    <t>체육대회비(인장협)</t>
    <phoneticPr fontId="2" type="noConversion"/>
  </si>
  <si>
    <t>추석명절지원(인장협)</t>
    <phoneticPr fontId="2" type="noConversion"/>
  </si>
  <si>
    <t>메트라이프재단지원</t>
    <phoneticPr fontId="2" type="noConversion"/>
  </si>
  <si>
    <t>시설평가인센티브</t>
    <phoneticPr fontId="2" type="noConversion"/>
  </si>
  <si>
    <t>*주요사항</t>
    <phoneticPr fontId="2" type="noConversion"/>
  </si>
  <si>
    <t>.</t>
    <phoneticPr fontId="2" type="noConversion"/>
  </si>
  <si>
    <t>합   계</t>
    <phoneticPr fontId="2" type="noConversion"/>
  </si>
  <si>
    <t>항     목</t>
    <phoneticPr fontId="2" type="noConversion"/>
  </si>
  <si>
    <t>항   목</t>
    <phoneticPr fontId="2" type="noConversion"/>
  </si>
  <si>
    <t>세          출</t>
    <phoneticPr fontId="2" type="noConversion"/>
  </si>
  <si>
    <t>세          입</t>
    <phoneticPr fontId="2" type="noConversion"/>
  </si>
  <si>
    <t>(단위:천원)</t>
    <phoneticPr fontId="2" type="noConversion"/>
  </si>
  <si>
    <t>*총괄표</t>
    <phoneticPr fontId="2" type="noConversion"/>
  </si>
  <si>
    <t>12</t>
  </si>
  <si>
    <t>×</t>
  </si>
  <si>
    <t>계</t>
    <phoneticPr fontId="2" type="noConversion"/>
  </si>
  <si>
    <t>정부보조금 반환금</t>
    <phoneticPr fontId="2" type="noConversion"/>
  </si>
  <si>
    <t>-</t>
    <phoneticPr fontId="2" type="noConversion"/>
  </si>
  <si>
    <t>반환금</t>
    <phoneticPr fontId="2" type="noConversion"/>
  </si>
  <si>
    <t>예비비</t>
    <phoneticPr fontId="2" type="noConversion"/>
  </si>
  <si>
    <t>과년도지출</t>
    <phoneticPr fontId="2" type="noConversion"/>
  </si>
  <si>
    <t>511</t>
    <phoneticPr fontId="2" type="noConversion"/>
  </si>
  <si>
    <t>51</t>
    <phoneticPr fontId="2" type="noConversion"/>
  </si>
  <si>
    <t>05</t>
    <phoneticPr fontId="2" type="noConversion"/>
  </si>
  <si>
    <t>결연사업비</t>
    <phoneticPr fontId="2" type="noConversion"/>
  </si>
  <si>
    <t>336</t>
    <phoneticPr fontId="2" type="noConversion"/>
  </si>
  <si>
    <t>자원봉사자간담회</t>
    <phoneticPr fontId="2" type="noConversion"/>
  </si>
  <si>
    <t>홍보비</t>
    <phoneticPr fontId="2" type="noConversion"/>
  </si>
  <si>
    <t>개별화프로그램</t>
    <phoneticPr fontId="2" type="noConversion"/>
  </si>
  <si>
    <t>교육재활비</t>
    <phoneticPr fontId="2" type="noConversion"/>
  </si>
  <si>
    <t>체육대회비(인장협)</t>
    <phoneticPr fontId="2" type="noConversion"/>
  </si>
  <si>
    <t>체육대회비(보조금)</t>
    <phoneticPr fontId="2" type="noConversion"/>
  </si>
  <si>
    <t>추석행사(인장협)</t>
    <phoneticPr fontId="2" type="noConversion"/>
  </si>
  <si>
    <t>사회심리재활비</t>
    <phoneticPr fontId="2" type="noConversion"/>
  </si>
  <si>
    <t>사업비</t>
    <phoneticPr fontId="2" type="noConversion"/>
  </si>
  <si>
    <t>33</t>
    <phoneticPr fontId="2" type="noConversion"/>
  </si>
  <si>
    <t>기타교육비</t>
    <phoneticPr fontId="2" type="noConversion"/>
  </si>
  <si>
    <t>330</t>
    <phoneticPr fontId="2" type="noConversion"/>
  </si>
  <si>
    <t>도서구입비</t>
    <phoneticPr fontId="2" type="noConversion"/>
  </si>
  <si>
    <t>323</t>
    <phoneticPr fontId="2" type="noConversion"/>
  </si>
  <si>
    <t>학용품비</t>
    <phoneticPr fontId="2" type="noConversion"/>
  </si>
  <si>
    <t>322</t>
    <phoneticPr fontId="2" type="noConversion"/>
  </si>
  <si>
    <t>교육비</t>
    <phoneticPr fontId="2" type="noConversion"/>
  </si>
  <si>
    <t>32</t>
    <phoneticPr fontId="2" type="noConversion"/>
  </si>
  <si>
    <t>난방도시가스요금(체험홈)</t>
    <phoneticPr fontId="2" type="noConversion"/>
  </si>
  <si>
    <t>연료비</t>
    <phoneticPr fontId="2" type="noConversion"/>
  </si>
  <si>
    <t>319</t>
    <phoneticPr fontId="2" type="noConversion"/>
  </si>
  <si>
    <t>특별급식비</t>
    <phoneticPr fontId="2" type="noConversion"/>
  </si>
  <si>
    <t>318</t>
    <phoneticPr fontId="2" type="noConversion"/>
  </si>
  <si>
    <t>장의비</t>
    <phoneticPr fontId="2" type="noConversion"/>
  </si>
  <si>
    <t>315</t>
    <phoneticPr fontId="2" type="noConversion"/>
  </si>
  <si>
    <t>의료비</t>
    <phoneticPr fontId="2" type="noConversion"/>
  </si>
  <si>
    <t>314</t>
    <phoneticPr fontId="2" type="noConversion"/>
  </si>
  <si>
    <t>피복비</t>
    <phoneticPr fontId="2" type="noConversion"/>
  </si>
  <si>
    <t>313</t>
    <phoneticPr fontId="2" type="noConversion"/>
  </si>
  <si>
    <t>수용기관경비</t>
    <phoneticPr fontId="2" type="noConversion"/>
  </si>
  <si>
    <t>312</t>
    <phoneticPr fontId="2" type="noConversion"/>
  </si>
  <si>
    <t>생계비</t>
    <phoneticPr fontId="2" type="noConversion"/>
  </si>
  <si>
    <t>311</t>
    <phoneticPr fontId="2" type="noConversion"/>
  </si>
  <si>
    <t>운영비</t>
    <phoneticPr fontId="2" type="noConversion"/>
  </si>
  <si>
    <t>31</t>
    <phoneticPr fontId="2" type="noConversion"/>
  </si>
  <si>
    <t>03</t>
    <phoneticPr fontId="2" type="noConversion"/>
  </si>
  <si>
    <t>시설장비유지비</t>
    <phoneticPr fontId="2" type="noConversion"/>
  </si>
  <si>
    <t>213</t>
    <phoneticPr fontId="2" type="noConversion"/>
  </si>
  <si>
    <t>자산취득비</t>
    <phoneticPr fontId="2" type="noConversion"/>
  </si>
  <si>
    <t>212</t>
    <phoneticPr fontId="2" type="noConversion"/>
  </si>
  <si>
    <t>시설비</t>
    <phoneticPr fontId="2" type="noConversion"/>
  </si>
  <si>
    <t>211</t>
    <phoneticPr fontId="2" type="noConversion"/>
  </si>
  <si>
    <t>21</t>
    <phoneticPr fontId="2" type="noConversion"/>
  </si>
  <si>
    <t>재산조성비</t>
    <phoneticPr fontId="2" type="noConversion"/>
  </si>
  <si>
    <t>02</t>
    <phoneticPr fontId="2" type="noConversion"/>
  </si>
  <si>
    <t>기타운영비</t>
    <phoneticPr fontId="2" type="noConversion"/>
  </si>
  <si>
    <t>136</t>
    <phoneticPr fontId="2" type="noConversion"/>
  </si>
  <si>
    <t>차량비</t>
    <phoneticPr fontId="2" type="noConversion"/>
  </si>
  <si>
    <t>135</t>
    <phoneticPr fontId="2" type="noConversion"/>
  </si>
  <si>
    <t>유선방송시청료(체험홈)</t>
    <phoneticPr fontId="2" type="noConversion"/>
  </si>
  <si>
    <t>제세공과금</t>
    <phoneticPr fontId="2" type="noConversion"/>
  </si>
  <si>
    <t>134</t>
    <phoneticPr fontId="2" type="noConversion"/>
  </si>
  <si>
    <t>공공요금</t>
    <phoneticPr fontId="2" type="noConversion"/>
  </si>
  <si>
    <t>133</t>
    <phoneticPr fontId="2" type="noConversion"/>
  </si>
  <si>
    <t>컨설팅</t>
    <phoneticPr fontId="2" type="noConversion"/>
  </si>
  <si>
    <t>132</t>
    <phoneticPr fontId="2" type="noConversion"/>
  </si>
  <si>
    <t>직원연수(인장협)</t>
    <phoneticPr fontId="2" type="noConversion"/>
  </si>
  <si>
    <t>내부교육</t>
    <phoneticPr fontId="2" type="noConversion"/>
  </si>
  <si>
    <t>여비</t>
    <phoneticPr fontId="2" type="noConversion"/>
  </si>
  <si>
    <t>131</t>
    <phoneticPr fontId="2" type="noConversion"/>
  </si>
  <si>
    <t xml:space="preserve"> </t>
    <phoneticPr fontId="2" type="noConversion"/>
  </si>
  <si>
    <t>회의비</t>
    <phoneticPr fontId="2" type="noConversion"/>
  </si>
  <si>
    <t>123</t>
    <phoneticPr fontId="2" type="noConversion"/>
  </si>
  <si>
    <t>파모기획단 회비</t>
    <phoneticPr fontId="2" type="noConversion"/>
  </si>
  <si>
    <t>기관운영비</t>
    <phoneticPr fontId="2" type="noConversion"/>
  </si>
  <si>
    <t>업무추진비</t>
    <phoneticPr fontId="2" type="noConversion"/>
  </si>
  <si>
    <t>117</t>
    <phoneticPr fontId="2" type="noConversion"/>
  </si>
  <si>
    <t>116</t>
    <phoneticPr fontId="2" type="noConversion"/>
  </si>
  <si>
    <t>115</t>
    <phoneticPr fontId="2" type="noConversion"/>
  </si>
  <si>
    <t>일용잡금</t>
    <phoneticPr fontId="2" type="noConversion"/>
  </si>
  <si>
    <t>113</t>
    <phoneticPr fontId="2" type="noConversion"/>
  </si>
  <si>
    <t>제수당</t>
    <phoneticPr fontId="2" type="noConversion"/>
  </si>
  <si>
    <t>112</t>
    <phoneticPr fontId="2" type="noConversion"/>
  </si>
  <si>
    <t>급여</t>
    <phoneticPr fontId="2" type="noConversion"/>
  </si>
  <si>
    <t>111</t>
    <phoneticPr fontId="2" type="noConversion"/>
  </si>
  <si>
    <t>인건비</t>
    <phoneticPr fontId="2" type="noConversion"/>
  </si>
  <si>
    <t>사무비</t>
    <phoneticPr fontId="2" type="noConversion"/>
  </si>
  <si>
    <t>01</t>
    <phoneticPr fontId="2" type="noConversion"/>
  </si>
  <si>
    <t>비율(%)</t>
    <phoneticPr fontId="2" type="noConversion"/>
  </si>
  <si>
    <t>금액</t>
    <phoneticPr fontId="2" type="noConversion"/>
  </si>
  <si>
    <t>목</t>
    <phoneticPr fontId="2" type="noConversion"/>
  </si>
  <si>
    <t>항</t>
    <phoneticPr fontId="2" type="noConversion"/>
  </si>
  <si>
    <t>관</t>
    <phoneticPr fontId="2" type="noConversion"/>
  </si>
  <si>
    <t>과      목</t>
    <phoneticPr fontId="2" type="noConversion"/>
  </si>
  <si>
    <t>세목</t>
    <phoneticPr fontId="2" type="noConversion"/>
  </si>
  <si>
    <t>수량</t>
    <phoneticPr fontId="2" type="noConversion"/>
  </si>
  <si>
    <t>횟수</t>
    <phoneticPr fontId="2" type="noConversion"/>
  </si>
  <si>
    <t>금액</t>
    <phoneticPr fontId="2" type="noConversion"/>
  </si>
  <si>
    <t>사회복지공동모금회</t>
    <phoneticPr fontId="2" type="noConversion"/>
  </si>
  <si>
    <t>체육대회(법인)</t>
    <phoneticPr fontId="2" type="noConversion"/>
  </si>
  <si>
    <t>동계캠프</t>
    <phoneticPr fontId="2" type="noConversion"/>
  </si>
  <si>
    <t>체험홈운영비</t>
    <phoneticPr fontId="2" type="noConversion"/>
  </si>
  <si>
    <t>횟수</t>
    <phoneticPr fontId="2" type="noConversion"/>
  </si>
  <si>
    <t>수량</t>
    <phoneticPr fontId="2" type="noConversion"/>
  </si>
  <si>
    <t>세목</t>
    <phoneticPr fontId="2" type="noConversion"/>
  </si>
  <si>
    <t>계</t>
    <phoneticPr fontId="2" type="noConversion"/>
  </si>
  <si>
    <t>정부보조금 반환금</t>
    <phoneticPr fontId="2" type="noConversion"/>
  </si>
  <si>
    <t>-</t>
    <phoneticPr fontId="2" type="noConversion"/>
  </si>
  <si>
    <t>반환금</t>
    <phoneticPr fontId="2" type="noConversion"/>
  </si>
  <si>
    <t>812</t>
    <phoneticPr fontId="2" type="noConversion"/>
  </si>
  <si>
    <t>예비비</t>
    <phoneticPr fontId="2" type="noConversion"/>
  </si>
  <si>
    <t>811</t>
    <phoneticPr fontId="2" type="noConversion"/>
  </si>
  <si>
    <t>81</t>
    <phoneticPr fontId="2" type="noConversion"/>
  </si>
  <si>
    <t>08</t>
    <phoneticPr fontId="2" type="noConversion"/>
  </si>
  <si>
    <t>14,705,000원*1회</t>
    <phoneticPr fontId="2" type="noConversion"/>
  </si>
  <si>
    <t>메트라이프</t>
    <phoneticPr fontId="2" type="noConversion"/>
  </si>
  <si>
    <t>과년도지출</t>
    <phoneticPr fontId="2" type="noConversion"/>
  </si>
  <si>
    <t>511</t>
    <phoneticPr fontId="2" type="noConversion"/>
  </si>
  <si>
    <t>51</t>
    <phoneticPr fontId="2" type="noConversion"/>
  </si>
  <si>
    <t>05</t>
    <phoneticPr fontId="2" type="noConversion"/>
  </si>
  <si>
    <t>결연사업비</t>
    <phoneticPr fontId="2" type="noConversion"/>
  </si>
  <si>
    <t>336</t>
    <phoneticPr fontId="2" type="noConversion"/>
  </si>
  <si>
    <t>후원관리비</t>
    <phoneticPr fontId="2" type="noConversion"/>
  </si>
  <si>
    <t>감사의밤</t>
    <phoneticPr fontId="2" type="noConversion"/>
  </si>
  <si>
    <t>볼런티어스쿨</t>
    <phoneticPr fontId="2" type="noConversion"/>
  </si>
  <si>
    <t>자원봉사자간담회</t>
    <phoneticPr fontId="2" type="noConversion"/>
  </si>
  <si>
    <t>홍보비</t>
    <phoneticPr fontId="2" type="noConversion"/>
  </si>
  <si>
    <t>인쇄비</t>
    <phoneticPr fontId="2" type="noConversion"/>
  </si>
  <si>
    <t>자원개발비</t>
    <phoneticPr fontId="2" type="noConversion"/>
  </si>
  <si>
    <t>335</t>
    <phoneticPr fontId="2" type="noConversion"/>
  </si>
  <si>
    <t>기타지정후원</t>
    <phoneticPr fontId="2" type="noConversion"/>
  </si>
  <si>
    <t>인천사회복지공동모금회</t>
    <phoneticPr fontId="2" type="noConversion"/>
  </si>
  <si>
    <t>개별화프로그램</t>
    <phoneticPr fontId="2" type="noConversion"/>
  </si>
  <si>
    <t>토요프로그램</t>
    <phoneticPr fontId="2" type="noConversion"/>
  </si>
  <si>
    <t>메트라이프재단지원</t>
    <phoneticPr fontId="2" type="noConversion"/>
  </si>
  <si>
    <t>인권활동</t>
    <phoneticPr fontId="2" type="noConversion"/>
  </si>
  <si>
    <t>자립체험프로그램</t>
    <phoneticPr fontId="2" type="noConversion"/>
  </si>
  <si>
    <t>교육재활비</t>
    <phoneticPr fontId="2" type="noConversion"/>
  </si>
  <si>
    <t>333</t>
    <phoneticPr fontId="2" type="noConversion"/>
  </si>
  <si>
    <t>체육대회비(인장협)</t>
    <phoneticPr fontId="2" type="noConversion"/>
  </si>
  <si>
    <t>체육대회비(보조금)</t>
    <phoneticPr fontId="2" type="noConversion"/>
  </si>
  <si>
    <t>추석행사(인장협)</t>
    <phoneticPr fontId="2" type="noConversion"/>
  </si>
  <si>
    <t>하계캠프(후원금)</t>
    <phoneticPr fontId="2" type="noConversion"/>
  </si>
  <si>
    <t>하계캠프(보조금)</t>
    <phoneticPr fontId="2" type="noConversion"/>
  </si>
  <si>
    <t>사회심리재활비</t>
    <phoneticPr fontId="2" type="noConversion"/>
  </si>
  <si>
    <t>332</t>
    <phoneticPr fontId="2" type="noConversion"/>
  </si>
  <si>
    <t>사업비</t>
    <phoneticPr fontId="2" type="noConversion"/>
  </si>
  <si>
    <t>33</t>
    <phoneticPr fontId="2" type="noConversion"/>
  </si>
  <si>
    <t>기타교육비</t>
    <phoneticPr fontId="2" type="noConversion"/>
  </si>
  <si>
    <t>330</t>
    <phoneticPr fontId="2" type="noConversion"/>
  </si>
  <si>
    <t>도서구입비</t>
    <phoneticPr fontId="2" type="noConversion"/>
  </si>
  <si>
    <t>323</t>
    <phoneticPr fontId="2" type="noConversion"/>
  </si>
  <si>
    <t>학용품비</t>
    <phoneticPr fontId="2" type="noConversion"/>
  </si>
  <si>
    <t>322</t>
    <phoneticPr fontId="2" type="noConversion"/>
  </si>
  <si>
    <t>교육비</t>
    <phoneticPr fontId="2" type="noConversion"/>
  </si>
  <si>
    <t>32</t>
    <phoneticPr fontId="2" type="noConversion"/>
  </si>
  <si>
    <t>난방도시가스요금(체험홈)</t>
    <phoneticPr fontId="2" type="noConversion"/>
  </si>
  <si>
    <t>연료비</t>
    <phoneticPr fontId="2" type="noConversion"/>
  </si>
  <si>
    <t>319</t>
    <phoneticPr fontId="2" type="noConversion"/>
  </si>
  <si>
    <t>특별급식비</t>
    <phoneticPr fontId="2" type="noConversion"/>
  </si>
  <si>
    <t>318</t>
    <phoneticPr fontId="2" type="noConversion"/>
  </si>
  <si>
    <t>장의비</t>
    <phoneticPr fontId="2" type="noConversion"/>
  </si>
  <si>
    <t>315</t>
    <phoneticPr fontId="2" type="noConversion"/>
  </si>
  <si>
    <t>의료비</t>
    <phoneticPr fontId="2" type="noConversion"/>
  </si>
  <si>
    <t>314</t>
    <phoneticPr fontId="2" type="noConversion"/>
  </si>
  <si>
    <t>피복비</t>
    <phoneticPr fontId="2" type="noConversion"/>
  </si>
  <si>
    <t>313</t>
    <phoneticPr fontId="2" type="noConversion"/>
  </si>
  <si>
    <t>수용기관경비</t>
    <phoneticPr fontId="2" type="noConversion"/>
  </si>
  <si>
    <t>312</t>
    <phoneticPr fontId="2" type="noConversion"/>
  </si>
  <si>
    <t>월동대책비</t>
    <phoneticPr fontId="2" type="noConversion"/>
  </si>
  <si>
    <t>주부식비</t>
    <phoneticPr fontId="2" type="noConversion"/>
  </si>
  <si>
    <t>생계비</t>
    <phoneticPr fontId="2" type="noConversion"/>
  </si>
  <si>
    <t>311</t>
    <phoneticPr fontId="2" type="noConversion"/>
  </si>
  <si>
    <t>운영비</t>
    <phoneticPr fontId="2" type="noConversion"/>
  </si>
  <si>
    <t>31</t>
    <phoneticPr fontId="2" type="noConversion"/>
  </si>
  <si>
    <t>03</t>
    <phoneticPr fontId="2" type="noConversion"/>
  </si>
  <si>
    <t>기타시설장비유지비</t>
    <phoneticPr fontId="2" type="noConversion"/>
  </si>
  <si>
    <t>시설장비유지비</t>
    <phoneticPr fontId="2" type="noConversion"/>
  </si>
  <si>
    <t>213</t>
    <phoneticPr fontId="2" type="noConversion"/>
  </si>
  <si>
    <t>소프트웨어 구입</t>
    <phoneticPr fontId="2" type="noConversion"/>
  </si>
  <si>
    <t>자산취득비</t>
    <phoneticPr fontId="2" type="noConversion"/>
  </si>
  <si>
    <t>212</t>
    <phoneticPr fontId="2" type="noConversion"/>
  </si>
  <si>
    <t>석면실태조사</t>
    <phoneticPr fontId="2" type="noConversion"/>
  </si>
  <si>
    <t>상수도개보수공사</t>
    <phoneticPr fontId="2" type="noConversion"/>
  </si>
  <si>
    <t>시설물 공사비</t>
    <phoneticPr fontId="2" type="noConversion"/>
  </si>
  <si>
    <t>시설비</t>
    <phoneticPr fontId="2" type="noConversion"/>
  </si>
  <si>
    <t>211</t>
    <phoneticPr fontId="2" type="noConversion"/>
  </si>
  <si>
    <t>21</t>
    <phoneticPr fontId="2" type="noConversion"/>
  </si>
  <si>
    <t>재산조성비</t>
    <phoneticPr fontId="2" type="noConversion"/>
  </si>
  <si>
    <t>02</t>
    <phoneticPr fontId="2" type="noConversion"/>
  </si>
  <si>
    <t>기타운영비</t>
    <phoneticPr fontId="2" type="noConversion"/>
  </si>
  <si>
    <t>직원단체복</t>
    <phoneticPr fontId="2" type="noConversion"/>
  </si>
  <si>
    <t>급량비</t>
    <phoneticPr fontId="2" type="noConversion"/>
  </si>
  <si>
    <t>136</t>
    <phoneticPr fontId="2" type="noConversion"/>
  </si>
  <si>
    <t>차량정비유지비</t>
    <phoneticPr fontId="2" type="noConversion"/>
  </si>
  <si>
    <t>차량비</t>
    <phoneticPr fontId="2" type="noConversion"/>
  </si>
  <si>
    <t>135</t>
    <phoneticPr fontId="2" type="noConversion"/>
  </si>
  <si>
    <t>유선방송시청료(체험홈)</t>
    <phoneticPr fontId="2" type="noConversion"/>
  </si>
  <si>
    <t>가스및화재보험료</t>
    <phoneticPr fontId="2" type="noConversion"/>
  </si>
  <si>
    <t>차량보험및자동차세</t>
    <phoneticPr fontId="2" type="noConversion"/>
  </si>
  <si>
    <t>제세공과금</t>
    <phoneticPr fontId="2" type="noConversion"/>
  </si>
  <si>
    <t>134</t>
    <phoneticPr fontId="2" type="noConversion"/>
  </si>
  <si>
    <t>전화,인터넷사용료</t>
    <phoneticPr fontId="2" type="noConversion"/>
  </si>
  <si>
    <t>공공요금</t>
    <phoneticPr fontId="2" type="noConversion"/>
  </si>
  <si>
    <t>133</t>
    <phoneticPr fontId="2" type="noConversion"/>
  </si>
  <si>
    <t>기타 수용비및수수료</t>
    <phoneticPr fontId="2" type="noConversion"/>
  </si>
  <si>
    <t>퇴직연금수수료</t>
    <phoneticPr fontId="2" type="noConversion"/>
  </si>
  <si>
    <t>컨설팅</t>
    <phoneticPr fontId="2" type="noConversion"/>
  </si>
  <si>
    <t>홈페이지관리비</t>
    <phoneticPr fontId="2" type="noConversion"/>
  </si>
  <si>
    <t>수용비및수수료</t>
    <phoneticPr fontId="2" type="noConversion"/>
  </si>
  <si>
    <t>132</t>
    <phoneticPr fontId="2" type="noConversion"/>
  </si>
  <si>
    <t>직원연수(인장협)</t>
    <phoneticPr fontId="2" type="noConversion"/>
  </si>
  <si>
    <t>내부교육</t>
    <phoneticPr fontId="2" type="noConversion"/>
  </si>
  <si>
    <t>여비</t>
    <phoneticPr fontId="2" type="noConversion"/>
  </si>
  <si>
    <t>131</t>
    <phoneticPr fontId="2" type="noConversion"/>
  </si>
  <si>
    <t xml:space="preserve"> </t>
    <phoneticPr fontId="2" type="noConversion"/>
  </si>
  <si>
    <t>회의비</t>
    <phoneticPr fontId="2" type="noConversion"/>
  </si>
  <si>
    <t>123</t>
    <phoneticPr fontId="2" type="noConversion"/>
  </si>
  <si>
    <t>파모기획단 회비</t>
    <phoneticPr fontId="2" type="noConversion"/>
  </si>
  <si>
    <t>기관운영비</t>
    <phoneticPr fontId="2" type="noConversion"/>
  </si>
  <si>
    <t>업무추진비</t>
    <phoneticPr fontId="2" type="noConversion"/>
  </si>
  <si>
    <t>기타후생경비</t>
    <phoneticPr fontId="2" type="noConversion"/>
  </si>
  <si>
    <t>종사자상해보험</t>
    <phoneticPr fontId="2" type="noConversion"/>
  </si>
  <si>
    <t>소그룹활동</t>
    <phoneticPr fontId="2" type="noConversion"/>
  </si>
  <si>
    <t>송년회</t>
    <phoneticPr fontId="2" type="noConversion"/>
  </si>
  <si>
    <t>117</t>
    <phoneticPr fontId="2" type="noConversion"/>
  </si>
  <si>
    <t>사회보험부담비용</t>
    <phoneticPr fontId="2" type="noConversion"/>
  </si>
  <si>
    <t>116</t>
    <phoneticPr fontId="2" type="noConversion"/>
  </si>
  <si>
    <t>퇴직금및퇴직적립금</t>
    <phoneticPr fontId="2" type="noConversion"/>
  </si>
  <si>
    <t>115</t>
    <phoneticPr fontId="2" type="noConversion"/>
  </si>
  <si>
    <t>일용잡금</t>
    <phoneticPr fontId="2" type="noConversion"/>
  </si>
  <si>
    <t>113</t>
    <phoneticPr fontId="2" type="noConversion"/>
  </si>
  <si>
    <t>종사자수당</t>
    <phoneticPr fontId="2" type="noConversion"/>
  </si>
  <si>
    <t>명절휴가비</t>
    <phoneticPr fontId="2" type="noConversion"/>
  </si>
  <si>
    <t>제수당</t>
    <phoneticPr fontId="2" type="noConversion"/>
  </si>
  <si>
    <t>112</t>
    <phoneticPr fontId="2" type="noConversion"/>
  </si>
  <si>
    <t>급여</t>
    <phoneticPr fontId="2" type="noConversion"/>
  </si>
  <si>
    <t>111</t>
    <phoneticPr fontId="2" type="noConversion"/>
  </si>
  <si>
    <t>인건비</t>
    <phoneticPr fontId="2" type="noConversion"/>
  </si>
  <si>
    <t>사무비</t>
    <phoneticPr fontId="2" type="noConversion"/>
  </si>
  <si>
    <t>01</t>
    <phoneticPr fontId="2" type="noConversion"/>
  </si>
  <si>
    <t>비율(%)</t>
    <phoneticPr fontId="2" type="noConversion"/>
  </si>
  <si>
    <t>목</t>
    <phoneticPr fontId="2" type="noConversion"/>
  </si>
  <si>
    <t>항</t>
    <phoneticPr fontId="2" type="noConversion"/>
  </si>
  <si>
    <t>관</t>
    <phoneticPr fontId="2" type="noConversion"/>
  </si>
  <si>
    <t>산출내역</t>
    <phoneticPr fontId="2" type="noConversion"/>
  </si>
  <si>
    <t>증감(B-A)</t>
    <phoneticPr fontId="2" type="noConversion"/>
  </si>
  <si>
    <t>과      목</t>
    <phoneticPr fontId="2" type="noConversion"/>
  </si>
  <si>
    <t>(단위 : 천원)</t>
    <phoneticPr fontId="2" type="noConversion"/>
  </si>
  <si>
    <t>세출부</t>
    <phoneticPr fontId="2" type="noConversion"/>
  </si>
  <si>
    <r>
      <t xml:space="preserve">  1) 후원금 증가에 따른 세입</t>
    </r>
    <r>
      <rPr>
        <sz val="11"/>
        <rFont val="MingLiU"/>
        <family val="3"/>
        <charset val="136"/>
      </rPr>
      <t>‧</t>
    </r>
    <r>
      <rPr>
        <sz val="11"/>
        <rFont val="굴림체"/>
        <family val="3"/>
        <charset val="129"/>
      </rPr>
      <t>세출 조정</t>
    </r>
    <phoneticPr fontId="2" type="noConversion"/>
  </si>
  <si>
    <r>
      <t xml:space="preserve">  2) 기타 예산항목의 세입</t>
    </r>
    <r>
      <rPr>
        <sz val="11"/>
        <rFont val="MingLiU"/>
        <family val="3"/>
        <charset val="136"/>
      </rPr>
      <t>‧</t>
    </r>
    <r>
      <rPr>
        <sz val="11"/>
        <rFont val="굴림체"/>
        <family val="3"/>
        <charset val="129"/>
      </rPr>
      <t>세출 조정</t>
    </r>
    <phoneticPr fontId="2" type="noConversion"/>
  </si>
  <si>
    <t>수량</t>
    <phoneticPr fontId="2" type="noConversion"/>
  </si>
  <si>
    <t>횟수</t>
    <phoneticPr fontId="2" type="noConversion"/>
  </si>
  <si>
    <t>금액</t>
    <phoneticPr fontId="2" type="noConversion"/>
  </si>
  <si>
    <t>세출내역</t>
    <phoneticPr fontId="2" type="noConversion"/>
  </si>
  <si>
    <t>기획홍보사업비</t>
    <phoneticPr fontId="2" type="noConversion"/>
  </si>
  <si>
    <t>상수도저수조개보수공사</t>
    <phoneticPr fontId="2" type="noConversion"/>
  </si>
  <si>
    <t>보전수당</t>
    <phoneticPr fontId="2" type="noConversion"/>
  </si>
  <si>
    <t>위더스</t>
    <phoneticPr fontId="2" type="noConversion"/>
  </si>
  <si>
    <t>교육사업비</t>
    <phoneticPr fontId="2" type="noConversion"/>
  </si>
  <si>
    <t>장애인인식개선사업</t>
    <phoneticPr fontId="2" type="noConversion"/>
  </si>
  <si>
    <t>기본정보</t>
    <phoneticPr fontId="2" type="noConversion"/>
  </si>
  <si>
    <t>제목</t>
    <phoneticPr fontId="2" type="noConversion"/>
  </si>
  <si>
    <t>작성일</t>
    <phoneticPr fontId="2" type="noConversion"/>
  </si>
  <si>
    <t xml:space="preserve">(예림원) </t>
    <phoneticPr fontId="2" type="noConversion"/>
  </si>
  <si>
    <t>상수도저수조개보수공사</t>
  </si>
  <si>
    <t>상수도저수조개보수공사</t>
    <phoneticPr fontId="2" type="noConversion"/>
  </si>
  <si>
    <t>(단위:원)</t>
    <phoneticPr fontId="2" type="noConversion"/>
  </si>
  <si>
    <t>(단위 : 천원)</t>
    <phoneticPr fontId="2" type="noConversion"/>
  </si>
  <si>
    <t>산출내역(단위:원)</t>
    <phoneticPr fontId="2" type="noConversion"/>
  </si>
  <si>
    <t>하계캠프(후원금)</t>
    <phoneticPr fontId="2" type="noConversion"/>
  </si>
  <si>
    <t xml:space="preserve"> </t>
  </si>
  <si>
    <t>사회복지공동모금회(한국GM)</t>
    <phoneticPr fontId="2" type="noConversion"/>
  </si>
  <si>
    <t>공동모금지정기탁(현대차그룹)</t>
    <phoneticPr fontId="2" type="noConversion"/>
  </si>
  <si>
    <t>증감(B-A)</t>
    <phoneticPr fontId="2" type="noConversion"/>
  </si>
  <si>
    <t>증감(B-A)</t>
    <phoneticPr fontId="2" type="noConversion"/>
  </si>
  <si>
    <t>×</t>
    <phoneticPr fontId="2" type="noConversion"/>
  </si>
  <si>
    <t>장애인가족돌봄휴식지원사업</t>
    <phoneticPr fontId="2" type="noConversion"/>
  </si>
  <si>
    <t>유관기관찬조금</t>
    <phoneticPr fontId="2" type="noConversion"/>
  </si>
  <si>
    <t>장애인가족돌봄휴식지원사업</t>
    <phoneticPr fontId="2" type="noConversion"/>
  </si>
  <si>
    <t>역량강화사업비</t>
    <phoneticPr fontId="2" type="noConversion"/>
  </si>
  <si>
    <t>입소비용수입</t>
    <phoneticPr fontId="2" type="noConversion"/>
  </si>
  <si>
    <t>2018년도
사업계획</t>
    <phoneticPr fontId="2" type="noConversion"/>
  </si>
  <si>
    <t>316</t>
    <phoneticPr fontId="2" type="noConversion"/>
  </si>
  <si>
    <t>간병비</t>
  </si>
  <si>
    <t>간병비</t>
    <phoneticPr fontId="2" type="noConversion"/>
  </si>
  <si>
    <r>
      <t>제1조. (예산의 규모) 예림원의 2018년도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세출예산 총액은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각각</t>
    </r>
    <phoneticPr fontId="2" type="noConversion"/>
  </si>
  <si>
    <r>
      <t>제2조. (예산의 내역)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명세는 "세입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예산서"와 같다.</t>
    </r>
    <phoneticPr fontId="2" type="noConversion"/>
  </si>
  <si>
    <t xml:space="preserve"> 천원</t>
    <phoneticPr fontId="2" type="noConversion"/>
  </si>
  <si>
    <t xml:space="preserve">2. 세출의 내용은 다음과 같다. </t>
    <phoneticPr fontId="2" type="noConversion"/>
  </si>
  <si>
    <t>1) 입소비용수입</t>
    <phoneticPr fontId="2" type="noConversion"/>
  </si>
  <si>
    <t>2) 보조금수입</t>
    <phoneticPr fontId="2" type="noConversion"/>
  </si>
  <si>
    <t>3) 후원금수입</t>
    <phoneticPr fontId="2" type="noConversion"/>
  </si>
  <si>
    <t>4) 전입금</t>
    <phoneticPr fontId="2" type="noConversion"/>
  </si>
  <si>
    <t>5) 잡수입</t>
    <phoneticPr fontId="2" type="noConversion"/>
  </si>
  <si>
    <t>6) 이월금</t>
    <phoneticPr fontId="2" type="noConversion"/>
  </si>
  <si>
    <t>1) 인건비</t>
    <phoneticPr fontId="2" type="noConversion"/>
  </si>
  <si>
    <t>2) 업무추진비</t>
    <phoneticPr fontId="2" type="noConversion"/>
  </si>
  <si>
    <t>3) 사무운영비</t>
    <phoneticPr fontId="2" type="noConversion"/>
  </si>
  <si>
    <t>4) 시설비</t>
    <phoneticPr fontId="2" type="noConversion"/>
  </si>
  <si>
    <t>5) 사업운영비</t>
    <phoneticPr fontId="2" type="noConversion"/>
  </si>
  <si>
    <t>6) 교육비</t>
    <phoneticPr fontId="2" type="noConversion"/>
  </si>
  <si>
    <t>7) 사업비</t>
    <phoneticPr fontId="2" type="noConversion"/>
  </si>
  <si>
    <t>8) 예비비</t>
    <phoneticPr fontId="2" type="noConversion"/>
  </si>
  <si>
    <t xml:space="preserve">          1. 세입의 주요 재원은 다음과 같다. </t>
    <phoneticPr fontId="2" type="noConversion"/>
  </si>
  <si>
    <t xml:space="preserve">제4조. (예산의 집행) 예산은 확정된 사업계획에 의하여 이사회의 승인을 얻어 사회복지법인 
       및 사회복지시설 재무회계규칙의 관련 규정을 준수하여 집행한다. </t>
    <phoneticPr fontId="2" type="noConversion"/>
  </si>
  <si>
    <t>예 산 총 괄 표</t>
  </si>
  <si>
    <t>1. 시설명 : 사회복지법인 손과손(예림원)</t>
    <phoneticPr fontId="2" type="noConversion"/>
  </si>
  <si>
    <t>2. 세입부</t>
    <phoneticPr fontId="2" type="noConversion"/>
  </si>
  <si>
    <t>비율(%)</t>
    <phoneticPr fontId="2" type="noConversion"/>
  </si>
  <si>
    <t>증감(B-A)</t>
    <phoneticPr fontId="2" type="noConversion"/>
  </si>
  <si>
    <t>비고</t>
    <phoneticPr fontId="2" type="noConversion"/>
  </si>
  <si>
    <t>세 입 합 계</t>
    <phoneticPr fontId="2" type="noConversion"/>
  </si>
  <si>
    <t>3.세출부</t>
    <phoneticPr fontId="2" type="noConversion"/>
  </si>
  <si>
    <t>세 출 합 계</t>
    <phoneticPr fontId="2" type="noConversion"/>
  </si>
  <si>
    <r>
      <t>세입</t>
    </r>
    <r>
      <rPr>
        <b/>
        <sz val="18"/>
        <rFont val="MingLiU"/>
        <family val="3"/>
        <charset val="136"/>
      </rPr>
      <t>‧</t>
    </r>
    <r>
      <rPr>
        <b/>
        <sz val="18"/>
        <rFont val="굴림체"/>
        <family val="3"/>
        <charset val="129"/>
      </rPr>
      <t>세출 예산 개요</t>
    </r>
    <phoneticPr fontId="2" type="noConversion"/>
  </si>
  <si>
    <t>1. 세입부</t>
    <phoneticPr fontId="2" type="noConversion"/>
  </si>
  <si>
    <t>2.세출부</t>
    <phoneticPr fontId="2" type="noConversion"/>
  </si>
  <si>
    <t>업무추진비</t>
    <phoneticPr fontId="2" type="noConversion"/>
  </si>
  <si>
    <t>원</t>
  </si>
  <si>
    <t>원</t>
    <phoneticPr fontId="2" type="noConversion"/>
  </si>
  <si>
    <t>명</t>
    <phoneticPr fontId="2" type="noConversion"/>
  </si>
  <si>
    <t>명</t>
    <phoneticPr fontId="2" type="noConversion"/>
  </si>
  <si>
    <t>/</t>
    <phoneticPr fontId="2" type="noConversion"/>
  </si>
  <si>
    <t>월</t>
    <phoneticPr fontId="2" type="noConversion"/>
  </si>
  <si>
    <t xml:space="preserve">◎ 국고보조금 : </t>
    <phoneticPr fontId="2" type="noConversion"/>
  </si>
  <si>
    <t xml:space="preserve">◎ 시도보조금 : </t>
    <phoneticPr fontId="2" type="noConversion"/>
  </si>
  <si>
    <t>월</t>
    <phoneticPr fontId="2" type="noConversion"/>
  </si>
  <si>
    <t>회</t>
  </si>
  <si>
    <t>회</t>
    <phoneticPr fontId="2" type="noConversion"/>
  </si>
  <si>
    <t>회</t>
    <phoneticPr fontId="2" type="noConversion"/>
  </si>
  <si>
    <t>일</t>
    <phoneticPr fontId="2" type="noConversion"/>
  </si>
  <si>
    <t>④ 연장근로수당</t>
    <phoneticPr fontId="2" type="noConversion"/>
  </si>
  <si>
    <t>⑤ 건강보험</t>
    <phoneticPr fontId="2" type="noConversion"/>
  </si>
  <si>
    <t>⑥ 장기요양보험료</t>
    <phoneticPr fontId="2" type="noConversion"/>
  </si>
  <si>
    <t>⑦ 국민연금</t>
    <phoneticPr fontId="2" type="noConversion"/>
  </si>
  <si>
    <t>⑧ 고용보험</t>
    <phoneticPr fontId="2" type="noConversion"/>
  </si>
  <si>
    <t>⑨ 산재보험</t>
    <phoneticPr fontId="2" type="noConversion"/>
  </si>
  <si>
    <t>⑩ 퇴직적립금</t>
    <phoneticPr fontId="2" type="noConversion"/>
  </si>
  <si>
    <t>① 기본급</t>
    <phoneticPr fontId="2" type="noConversion"/>
  </si>
  <si>
    <t>① 생계비(병원입원자 5명포함)</t>
    <phoneticPr fontId="2" type="noConversion"/>
  </si>
  <si>
    <t>② 명절휴가비</t>
    <phoneticPr fontId="2" type="noConversion"/>
  </si>
  <si>
    <t>③ 가족수당</t>
    <phoneticPr fontId="2" type="noConversion"/>
  </si>
  <si>
    <t>③ 월동대책비</t>
    <phoneticPr fontId="2" type="noConversion"/>
  </si>
  <si>
    <t>① 운영비(30인초과)</t>
    <phoneticPr fontId="2" type="noConversion"/>
  </si>
  <si>
    <t>② 명절위로비</t>
    <phoneticPr fontId="2" type="noConversion"/>
  </si>
  <si>
    <t xml:space="preserve">◎ 실비 입소비 : </t>
    <phoneticPr fontId="2" type="noConversion"/>
  </si>
  <si>
    <t>① 기본급</t>
    <phoneticPr fontId="2" type="noConversion"/>
  </si>
  <si>
    <t>자립체험프로그램</t>
    <phoneticPr fontId="2" type="noConversion"/>
  </si>
  <si>
    <t>* 자립체험프로그램(체험홈) :</t>
    <phoneticPr fontId="2" type="noConversion"/>
  </si>
  <si>
    <t xml:space="preserve">  간병비</t>
    <phoneticPr fontId="2" type="noConversion"/>
  </si>
  <si>
    <t xml:space="preserve"> 장의비</t>
    <phoneticPr fontId="2" type="noConversion"/>
  </si>
  <si>
    <t>① 운영비(30인초과)</t>
    <phoneticPr fontId="2" type="noConversion"/>
  </si>
  <si>
    <t>* 장의비 :</t>
    <phoneticPr fontId="2" type="noConversion"/>
  </si>
  <si>
    <t>* 간병비(신규) :</t>
    <phoneticPr fontId="2" type="noConversion"/>
  </si>
  <si>
    <t>② 기타보조금</t>
    <phoneticPr fontId="2" type="noConversion"/>
  </si>
  <si>
    <t>③ 월동대책비</t>
    <phoneticPr fontId="2" type="noConversion"/>
  </si>
  <si>
    <t>④ 연장근로수당</t>
    <phoneticPr fontId="2" type="noConversion"/>
  </si>
  <si>
    <t>④ 기타지정후원</t>
    <phoneticPr fontId="2" type="noConversion"/>
  </si>
  <si>
    <t>회</t>
    <phoneticPr fontId="2" type="noConversion"/>
  </si>
  <si>
    <t>건</t>
  </si>
  <si>
    <t>건</t>
    <phoneticPr fontId="2" type="noConversion"/>
  </si>
  <si>
    <t>건</t>
    <phoneticPr fontId="2" type="noConversion"/>
  </si>
  <si>
    <t>① 외부결연후원금
   (한장협,CMS)</t>
    <phoneticPr fontId="2" type="noConversion"/>
  </si>
  <si>
    <t>- CMS</t>
    <phoneticPr fontId="2" type="noConversion"/>
  </si>
  <si>
    <t>- 고사리 손 첫 기부</t>
    <phoneticPr fontId="2" type="noConversion"/>
  </si>
  <si>
    <t>- 온溫라인저금통</t>
    <phoneticPr fontId="2" type="noConversion"/>
  </si>
  <si>
    <t>① 일반후원금</t>
    <phoneticPr fontId="2" type="noConversion"/>
  </si>
  <si>
    <t>② 캠프비</t>
    <phoneticPr fontId="2" type="noConversion"/>
  </si>
  <si>
    <t>예금이자(상,하반기)</t>
    <phoneticPr fontId="2" type="noConversion"/>
  </si>
  <si>
    <t>원</t>
    <phoneticPr fontId="2" type="noConversion"/>
  </si>
  <si>
    <t>① 시설운영제반비용</t>
    <phoneticPr fontId="2" type="noConversion"/>
  </si>
  <si>
    <t>① 실습지도비(식대포함)</t>
    <phoneticPr fontId="2" type="noConversion"/>
  </si>
  <si>
    <t>② 자체결연사업비</t>
    <phoneticPr fontId="2" type="noConversion"/>
  </si>
  <si>
    <t>③ 사회복지공동모금회</t>
    <phoneticPr fontId="2" type="noConversion"/>
  </si>
  <si>
    <t>① 입소비용수입</t>
    <phoneticPr fontId="2" type="noConversion"/>
  </si>
  <si>
    <t>① 법인전입금(후원)</t>
    <phoneticPr fontId="2" type="noConversion"/>
  </si>
  <si>
    <t>② 기타보조금수입</t>
    <phoneticPr fontId="2" type="noConversion"/>
  </si>
  <si>
    <t>③ 기타잡수입</t>
    <phoneticPr fontId="2" type="noConversion"/>
  </si>
  <si>
    <t>③ 잡수익</t>
    <phoneticPr fontId="2" type="noConversion"/>
  </si>
  <si>
    <t>③ 후원금</t>
    <phoneticPr fontId="2" type="noConversion"/>
  </si>
  <si>
    <t xml:space="preserve">* 가족수당 : </t>
    <phoneticPr fontId="2" type="noConversion"/>
  </si>
  <si>
    <t>① 건강보험(3.12%)</t>
    <phoneticPr fontId="2" type="noConversion"/>
  </si>
  <si>
    <t>② 장기요양보험료(7.38%)</t>
    <phoneticPr fontId="2" type="noConversion"/>
  </si>
  <si>
    <t>③ 국민연금(4.5%)</t>
    <phoneticPr fontId="2" type="noConversion"/>
  </si>
  <si>
    <t>④ 고용보험(0.9%)</t>
    <phoneticPr fontId="2" type="noConversion"/>
  </si>
  <si>
    <t>⑤ 산재보험(0.7%)</t>
    <phoneticPr fontId="2" type="noConversion"/>
  </si>
  <si>
    <t>⑥ 4대보험자부담</t>
    <phoneticPr fontId="2" type="noConversion"/>
  </si>
  <si>
    <t>② 체육대회(법인)</t>
    <phoneticPr fontId="2" type="noConversion"/>
  </si>
  <si>
    <t>③ 소그룹활동</t>
    <phoneticPr fontId="2" type="noConversion"/>
  </si>
  <si>
    <t>⑤ 기타후생경비</t>
    <phoneticPr fontId="2" type="noConversion"/>
  </si>
  <si>
    <t>① 송년회</t>
    <phoneticPr fontId="2" type="noConversion"/>
  </si>
  <si>
    <t>건</t>
    <phoneticPr fontId="2" type="noConversion"/>
  </si>
  <si>
    <t>교육출장여비</t>
  </si>
  <si>
    <t>① 간담회</t>
    <phoneticPr fontId="2" type="noConversion"/>
  </si>
  <si>
    <t>② 운영위원회</t>
    <phoneticPr fontId="2" type="noConversion"/>
  </si>
  <si>
    <t>① 전산소모품구입</t>
    <phoneticPr fontId="2" type="noConversion"/>
  </si>
  <si>
    <t>② 복사기임대료</t>
    <phoneticPr fontId="2" type="noConversion"/>
  </si>
  <si>
    <t>③ 신문구독료</t>
    <phoneticPr fontId="2" type="noConversion"/>
  </si>
  <si>
    <t>④ 인쇄비</t>
    <phoneticPr fontId="2" type="noConversion"/>
  </si>
  <si>
    <t>⑤ 수리비</t>
    <phoneticPr fontId="2" type="noConversion"/>
  </si>
  <si>
    <t>⑦ 사무용품구입</t>
    <phoneticPr fontId="2" type="noConversion"/>
  </si>
  <si>
    <t>⑧ 홈페이지관리비</t>
    <phoneticPr fontId="2" type="noConversion"/>
  </si>
  <si>
    <t>⑨ 정수기유지관리비</t>
    <phoneticPr fontId="2" type="noConversion"/>
  </si>
  <si>
    <t>⑩ 재정보험가입비</t>
    <phoneticPr fontId="2" type="noConversion"/>
  </si>
  <si>
    <t>⑫ 폐기물처리수수료</t>
    <phoneticPr fontId="2" type="noConversion"/>
  </si>
  <si>
    <t>⑬ 통행료 및 주차료</t>
    <phoneticPr fontId="2" type="noConversion"/>
  </si>
  <si>
    <t>⑭ 도서구입비</t>
    <phoneticPr fontId="2" type="noConversion"/>
  </si>
  <si>
    <t>① 음식물수거료</t>
    <phoneticPr fontId="2" type="noConversion"/>
  </si>
  <si>
    <t>② 전화,인터넷사용료</t>
    <phoneticPr fontId="2" type="noConversion"/>
  </si>
  <si>
    <t>③ 상하수도요금</t>
    <phoneticPr fontId="2" type="noConversion"/>
  </si>
  <si>
    <t>④ 전기요금</t>
    <phoneticPr fontId="2" type="noConversion"/>
  </si>
  <si>
    <t>⑤ 우편요금</t>
    <phoneticPr fontId="2" type="noConversion"/>
  </si>
  <si>
    <t>대</t>
    <phoneticPr fontId="2" type="noConversion"/>
  </si>
  <si>
    <t>① 환경개선부담금</t>
    <phoneticPr fontId="2" type="noConversion"/>
  </si>
  <si>
    <t>③ 가스및화재보험료</t>
    <phoneticPr fontId="2" type="noConversion"/>
  </si>
  <si>
    <t>④ 상해보험</t>
    <phoneticPr fontId="2" type="noConversion"/>
  </si>
  <si>
    <t>⑤ 인장협회비</t>
    <phoneticPr fontId="2" type="noConversion"/>
  </si>
  <si>
    <t>⑥ 한장협회비</t>
    <phoneticPr fontId="2" type="noConversion"/>
  </si>
  <si>
    <t>⑦ 유선방송시청료</t>
    <phoneticPr fontId="2" type="noConversion"/>
  </si>
  <si>
    <t>명</t>
    <phoneticPr fontId="2" type="noConversion"/>
  </si>
  <si>
    <t>① 유류대</t>
    <phoneticPr fontId="2" type="noConversion"/>
  </si>
  <si>
    <t>② 차량정비유지비</t>
    <phoneticPr fontId="2" type="noConversion"/>
  </si>
  <si>
    <t>① 급량비</t>
    <phoneticPr fontId="2" type="noConversion"/>
  </si>
  <si>
    <t>② 직원단체복</t>
    <phoneticPr fontId="2" type="noConversion"/>
  </si>
  <si>
    <t>③ 직원교육</t>
    <phoneticPr fontId="2" type="noConversion"/>
  </si>
  <si>
    <t>④ 직원연수</t>
    <phoneticPr fontId="2" type="noConversion"/>
  </si>
  <si>
    <t>⑤ 운영수당</t>
    <phoneticPr fontId="2" type="noConversion"/>
  </si>
  <si>
    <t>⑥ 당직비</t>
    <phoneticPr fontId="2" type="noConversion"/>
  </si>
  <si>
    <t>시설물 공사비</t>
  </si>
  <si>
    <t>① 가구구입</t>
    <phoneticPr fontId="2" type="noConversion"/>
  </si>
  <si>
    <t>② 가전제품구입</t>
    <phoneticPr fontId="2" type="noConversion"/>
  </si>
  <si>
    <t>③ 주방용품구입</t>
    <phoneticPr fontId="2" type="noConversion"/>
  </si>
  <si>
    <t>④ 전산기기</t>
    <phoneticPr fontId="2" type="noConversion"/>
  </si>
  <si>
    <t>① 승강기유지보수</t>
    <phoneticPr fontId="2" type="noConversion"/>
  </si>
  <si>
    <t>② 저수조소독(물탱크청소비)</t>
    <phoneticPr fontId="2" type="noConversion"/>
  </si>
  <si>
    <t>③ 정화조청소비</t>
    <phoneticPr fontId="2" type="noConversion"/>
  </si>
  <si>
    <t>④ 기타시설장비유지비</t>
    <phoneticPr fontId="2" type="noConversion"/>
  </si>
  <si>
    <t>① 주부식비</t>
    <phoneticPr fontId="2" type="noConversion"/>
  </si>
  <si>
    <t>② 월동대책비</t>
    <phoneticPr fontId="2" type="noConversion"/>
  </si>
  <si>
    <t>③ 월동김장비</t>
    <phoneticPr fontId="2" type="noConversion"/>
  </si>
  <si>
    <t>④ 직원식비</t>
    <phoneticPr fontId="2" type="noConversion"/>
  </si>
  <si>
    <t>① 생활용품구입</t>
    <phoneticPr fontId="2" type="noConversion"/>
  </si>
  <si>
    <t>② 식당소모품구입</t>
    <phoneticPr fontId="2" type="noConversion"/>
  </si>
  <si>
    <t xml:space="preserve"> ① 피복비</t>
    <phoneticPr fontId="2" type="noConversion"/>
  </si>
  <si>
    <t>② 특별피복비</t>
    <phoneticPr fontId="2" type="noConversion"/>
  </si>
  <si>
    <t>② 진료비</t>
    <phoneticPr fontId="2" type="noConversion"/>
  </si>
  <si>
    <t>특별급식비</t>
  </si>
  <si>
    <t>① 난방도시가스요금</t>
    <phoneticPr fontId="2" type="noConversion"/>
  </si>
  <si>
    <t>③ 난방유</t>
    <phoneticPr fontId="2" type="noConversion"/>
  </si>
  <si>
    <t>① 학용품구입</t>
    <phoneticPr fontId="2" type="noConversion"/>
  </si>
  <si>
    <t>② 취사연료비</t>
    <phoneticPr fontId="2" type="noConversion"/>
  </si>
  <si>
    <t>② 신학기용품구입</t>
    <phoneticPr fontId="2" type="noConversion"/>
  </si>
  <si>
    <t>① 부교재구입</t>
    <phoneticPr fontId="2" type="noConversion"/>
  </si>
  <si>
    <t>② 교양도서구입</t>
    <phoneticPr fontId="2" type="noConversion"/>
  </si>
  <si>
    <t>① 하계캠프(지정후원금)</t>
    <phoneticPr fontId="2" type="noConversion"/>
  </si>
  <si>
    <t>④ 내부행사</t>
    <phoneticPr fontId="2" type="noConversion"/>
  </si>
  <si>
    <t>⑤ 외부행사</t>
    <phoneticPr fontId="2" type="noConversion"/>
  </si>
  <si>
    <t>⑥ 명절위로비</t>
    <phoneticPr fontId="2" type="noConversion"/>
  </si>
  <si>
    <t>⑦ 대인관계기술프로그램</t>
    <phoneticPr fontId="2" type="noConversion"/>
  </si>
  <si>
    <t>⑧ 사회적응훈련</t>
    <phoneticPr fontId="2" type="noConversion"/>
  </si>
  <si>
    <t>① 자립체험프로그램</t>
    <phoneticPr fontId="2" type="noConversion"/>
  </si>
  <si>
    <t>② 생활관 환경구성</t>
    <phoneticPr fontId="2" type="noConversion"/>
  </si>
  <si>
    <t>③ 인권활동</t>
    <phoneticPr fontId="2" type="noConversion"/>
  </si>
  <si>
    <t>④ 인권지킴이단지원</t>
    <phoneticPr fontId="2" type="noConversion"/>
  </si>
  <si>
    <t>⑤ 사회복지공동모금회</t>
    <phoneticPr fontId="2" type="noConversion"/>
  </si>
  <si>
    <t>⑥ 클럽활동</t>
    <phoneticPr fontId="2" type="noConversion"/>
  </si>
  <si>
    <t>⑦ 기타지정후원</t>
    <phoneticPr fontId="2" type="noConversion"/>
  </si>
  <si>
    <t>① 홍보비</t>
    <phoneticPr fontId="2" type="noConversion"/>
  </si>
  <si>
    <t>② 교육사업비</t>
    <phoneticPr fontId="2" type="noConversion"/>
  </si>
  <si>
    <t>③ 감사의밤</t>
    <phoneticPr fontId="2" type="noConversion"/>
  </si>
  <si>
    <t>④ 장애인인식개선사업</t>
    <phoneticPr fontId="2" type="noConversion"/>
  </si>
  <si>
    <t>⑤ 지역사회교류사업</t>
    <phoneticPr fontId="2" type="noConversion"/>
  </si>
  <si>
    <t>① 역량강화사업비
(사업주환급과정)</t>
    <phoneticPr fontId="2" type="noConversion"/>
  </si>
  <si>
    <t>① 자체결연사업비</t>
    <phoneticPr fontId="2" type="noConversion"/>
  </si>
  <si>
    <t xml:space="preserve">② 외부결연사업비 </t>
    <phoneticPr fontId="2" type="noConversion"/>
  </si>
  <si>
    <t xml:space="preserve">◎ 제수당 : </t>
    <phoneticPr fontId="2" type="noConversion"/>
  </si>
  <si>
    <t>* 명절휴가비</t>
    <phoneticPr fontId="2" type="noConversion"/>
  </si>
  <si>
    <t xml:space="preserve">* 연장근로수당 : </t>
    <phoneticPr fontId="2" type="noConversion"/>
  </si>
  <si>
    <t xml:space="preserve">◎ 일용잡금 : </t>
    <phoneticPr fontId="2" type="noConversion"/>
  </si>
  <si>
    <t xml:space="preserve">◎ 퇴직급 : </t>
    <phoneticPr fontId="2" type="noConversion"/>
  </si>
  <si>
    <t xml:space="preserve"> 실비 입소비용 :</t>
    <phoneticPr fontId="2" type="noConversion"/>
  </si>
  <si>
    <t>① 생계비
(병원입원자 5명포함)</t>
    <phoneticPr fontId="2" type="noConversion"/>
  </si>
  <si>
    <t xml:space="preserve">◎ 사회보험 : </t>
    <phoneticPr fontId="2" type="noConversion"/>
  </si>
  <si>
    <t xml:space="preserve">◎ 기타후생경비 : </t>
    <phoneticPr fontId="2" type="noConversion"/>
  </si>
  <si>
    <t xml:space="preserve">◎ 유관기관찬조금 : </t>
    <phoneticPr fontId="2" type="noConversion"/>
  </si>
  <si>
    <t xml:space="preserve">◎ 회의비 : </t>
    <phoneticPr fontId="2" type="noConversion"/>
  </si>
  <si>
    <t xml:space="preserve">◎ 교육출장여비 : </t>
    <phoneticPr fontId="2" type="noConversion"/>
  </si>
  <si>
    <t xml:space="preserve">◎ 공공요금 : </t>
    <phoneticPr fontId="2" type="noConversion"/>
  </si>
  <si>
    <t xml:space="preserve">◎ 제세공과금 : </t>
    <phoneticPr fontId="2" type="noConversion"/>
  </si>
  <si>
    <t xml:space="preserve">◎ 차량비 : </t>
    <phoneticPr fontId="2" type="noConversion"/>
  </si>
  <si>
    <t xml:space="preserve">◎ 기타운영비 : </t>
    <phoneticPr fontId="2" type="noConversion"/>
  </si>
  <si>
    <t xml:space="preserve">◎ 시설물공사비 : </t>
    <phoneticPr fontId="2" type="noConversion"/>
  </si>
  <si>
    <t xml:space="preserve">◎ 자산취득비 : </t>
    <phoneticPr fontId="2" type="noConversion"/>
  </si>
  <si>
    <t xml:space="preserve">◎ 시설장비유지비 : </t>
    <phoneticPr fontId="2" type="noConversion"/>
  </si>
  <si>
    <t xml:space="preserve">◎ 주부식비 : </t>
    <phoneticPr fontId="2" type="noConversion"/>
  </si>
  <si>
    <t xml:space="preserve">◎ 수용기관경비 : </t>
    <phoneticPr fontId="2" type="noConversion"/>
  </si>
  <si>
    <t xml:space="preserve">◎ 피복비 : </t>
    <phoneticPr fontId="2" type="noConversion"/>
  </si>
  <si>
    <t xml:space="preserve">◎ 의료비 : </t>
    <phoneticPr fontId="2" type="noConversion"/>
  </si>
  <si>
    <t xml:space="preserve">◎ 장의비 : </t>
    <phoneticPr fontId="2" type="noConversion"/>
  </si>
  <si>
    <t xml:space="preserve">◎ 간병비 : </t>
    <phoneticPr fontId="2" type="noConversion"/>
  </si>
  <si>
    <t xml:space="preserve">◎ 특별급식비 : </t>
    <phoneticPr fontId="2" type="noConversion"/>
  </si>
  <si>
    <t xml:space="preserve">◎ 연료비 : </t>
    <phoneticPr fontId="2" type="noConversion"/>
  </si>
  <si>
    <t xml:space="preserve">◎ 학용품비 : </t>
    <phoneticPr fontId="2" type="noConversion"/>
  </si>
  <si>
    <t xml:space="preserve">◎ 도서구입비 : </t>
    <phoneticPr fontId="2" type="noConversion"/>
  </si>
  <si>
    <t xml:space="preserve">◎ 사회심리재활비 : </t>
    <phoneticPr fontId="2" type="noConversion"/>
  </si>
  <si>
    <t xml:space="preserve">◎ 교육재활비 : </t>
    <phoneticPr fontId="2" type="noConversion"/>
  </si>
  <si>
    <t xml:space="preserve">◎ 기획홍보사업비 : </t>
    <phoneticPr fontId="2" type="noConversion"/>
  </si>
  <si>
    <t xml:space="preserve">◎ 결연사업비 : </t>
    <phoneticPr fontId="2" type="noConversion"/>
  </si>
  <si>
    <t xml:space="preserve">◎ 역량강화사업비 : </t>
    <phoneticPr fontId="2" type="noConversion"/>
  </si>
  <si>
    <t>◎ 기타보조금 :</t>
    <phoneticPr fontId="2" type="noConversion"/>
  </si>
  <si>
    <t>◎ 지정후원금 :</t>
    <phoneticPr fontId="2" type="noConversion"/>
  </si>
  <si>
    <t>◎ 비지정후원금 :</t>
    <phoneticPr fontId="2" type="noConversion"/>
  </si>
  <si>
    <t>◎ 법인전입금 :</t>
    <phoneticPr fontId="2" type="noConversion"/>
  </si>
  <si>
    <t>◎ 불용품매각대 :</t>
    <phoneticPr fontId="2" type="noConversion"/>
  </si>
  <si>
    <t>◎ 예금이자 :</t>
    <phoneticPr fontId="2" type="noConversion"/>
  </si>
  <si>
    <t>◎ 기타잡수입 :</t>
    <phoneticPr fontId="2" type="noConversion"/>
  </si>
  <si>
    <t>◎ 전년도 추정이월금 :</t>
    <phoneticPr fontId="2" type="noConversion"/>
  </si>
  <si>
    <t>◎ 전년도 후원금 추정이월금 :</t>
    <phoneticPr fontId="2" type="noConversion"/>
  </si>
  <si>
    <t>원</t>
    <phoneticPr fontId="2" type="noConversion"/>
  </si>
  <si>
    <t>건</t>
    <phoneticPr fontId="2" type="noConversion"/>
  </si>
  <si>
    <t>회</t>
    <phoneticPr fontId="2" type="noConversion"/>
  </si>
  <si>
    <t xml:space="preserve">* 인건비 : </t>
    <phoneticPr fontId="2" type="noConversion"/>
  </si>
  <si>
    <t xml:space="preserve">* 생계비 : </t>
    <phoneticPr fontId="2" type="noConversion"/>
  </si>
  <si>
    <t xml:space="preserve">* 운영비 : </t>
    <phoneticPr fontId="2" type="noConversion"/>
  </si>
  <si>
    <t>⑥ 시설관리물품구입</t>
    <phoneticPr fontId="2" type="noConversion"/>
  </si>
  <si>
    <t>⑪ 정기검사비</t>
    <phoneticPr fontId="2" type="noConversion"/>
  </si>
  <si>
    <t>② 차량보험및자동차세</t>
    <phoneticPr fontId="2" type="noConversion"/>
  </si>
  <si>
    <t>① 의약품및소모품구입</t>
    <phoneticPr fontId="2" type="noConversion"/>
  </si>
  <si>
    <t>⑮ 퇴직연금수수료</t>
    <phoneticPr fontId="2" type="noConversion"/>
  </si>
  <si>
    <r>
      <t>제3조. (예산의 전용) 세출경비의 조정이 필요한 경우, 관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항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목 간의 예산은 사회복지법인 
       재무회계규칙 제16조에 의거하여 시설장의 승인에 따라 전용할 수 있으며, 관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항 간 
       예산을 전용할 경우에는 관할 군수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 xml:space="preserve">구청장에게 결산보고서 제출시 과목전용조서를 
       첨부하여야 한다. </t>
    </r>
    <phoneticPr fontId="2" type="noConversion"/>
  </si>
  <si>
    <t>제5조. (추가경정예산) 예산성립후에 생긴 사유로 인하여 이미 성립된 예산의 변경이 필요할 
       때에는 사회복지법인 재무회계 규칙 제10조 및 제11조의 규정에 의한 절차에 준하여
       추가경정예산을 편성하여 확정한다. 
       단 국가 또는 지자체로 받은 보조금 및 지정후원금, 법인전입금 등은 추가경정예산
       성립이전이라도 보조 및 후원목적에 적절한 경우 먼저 사용할 수 있으며, 이는 차기 
       추가경정예산에 반영하여야 한다. 추경예산은 이사회의 의결을 거쳐 확정한 후 7일 
       이내에 구청장에게 제출토록 한다.</t>
    <phoneticPr fontId="2" type="noConversion"/>
  </si>
  <si>
    <t>총괄표</t>
  </si>
  <si>
    <t>(단위 : 천원)</t>
  </si>
  <si>
    <t>세          입</t>
  </si>
  <si>
    <t>세          출</t>
  </si>
  <si>
    <t>항목</t>
  </si>
  <si>
    <t>합   계</t>
  </si>
  <si>
    <t>③ 사회복지현장실습</t>
    <phoneticPr fontId="2" type="noConversion"/>
  </si>
  <si>
    <r>
      <rPr>
        <sz val="8"/>
        <rFont val="MS Gothic"/>
        <family val="3"/>
        <charset val="128"/>
      </rPr>
      <t>⑯</t>
    </r>
    <r>
      <rPr>
        <sz val="8"/>
        <rFont val="굴림체"/>
        <family val="3"/>
        <charset val="129"/>
      </rPr>
      <t xml:space="preserve"> 금융결재원수수료</t>
    </r>
    <phoneticPr fontId="2" type="noConversion"/>
  </si>
  <si>
    <r>
      <rPr>
        <sz val="8"/>
        <rFont val="MS Gothic"/>
        <family val="3"/>
        <charset val="128"/>
      </rPr>
      <t>⑰</t>
    </r>
    <r>
      <rPr>
        <sz val="8"/>
        <rFont val="굴림체"/>
        <family val="3"/>
        <charset val="129"/>
      </rPr>
      <t xml:space="preserve"> 기타 수용비및수수료</t>
    </r>
    <phoneticPr fontId="2" type="noConversion"/>
  </si>
  <si>
    <t>⑤ 소프트웨어 구입</t>
    <phoneticPr fontId="2" type="noConversion"/>
  </si>
  <si>
    <t>직원역량강화사업비</t>
    <phoneticPr fontId="2" type="noConversion"/>
  </si>
  <si>
    <t xml:space="preserve">◎ 인건비(기본급) 총 : </t>
    <phoneticPr fontId="2" type="noConversion"/>
  </si>
  <si>
    <t>원장 30(호)</t>
    <phoneticPr fontId="2" type="noConversion"/>
  </si>
  <si>
    <t>사무국장 12(호)</t>
    <phoneticPr fontId="2" type="noConversion"/>
  </si>
  <si>
    <t>사무국장 13(호)</t>
    <phoneticPr fontId="2" type="noConversion"/>
  </si>
  <si>
    <t>생활지도원 12(호)</t>
    <phoneticPr fontId="2" type="noConversion"/>
  </si>
  <si>
    <t>생활지도원 13(호)</t>
    <phoneticPr fontId="2" type="noConversion"/>
  </si>
  <si>
    <t>생활지도원 9(호)</t>
    <phoneticPr fontId="2" type="noConversion"/>
  </si>
  <si>
    <t>생활복지사 10(호)</t>
    <phoneticPr fontId="2" type="noConversion"/>
  </si>
  <si>
    <t>생활복지사 11(호)</t>
    <phoneticPr fontId="2" type="noConversion"/>
  </si>
  <si>
    <t>생활지도원 3(호)</t>
    <phoneticPr fontId="2" type="noConversion"/>
  </si>
  <si>
    <t>생활지도원 4(호)</t>
    <phoneticPr fontId="2" type="noConversion"/>
  </si>
  <si>
    <t xml:space="preserve">생활지도원 4(호) </t>
  </si>
  <si>
    <t xml:space="preserve">생활지도원 4(호) </t>
    <phoneticPr fontId="2" type="noConversion"/>
  </si>
  <si>
    <t>생활지도원 11(호)</t>
    <phoneticPr fontId="2" type="noConversion"/>
  </si>
  <si>
    <t>위생원 1(호)</t>
    <phoneticPr fontId="2" type="noConversion"/>
  </si>
  <si>
    <t>위생원 2(호)</t>
    <phoneticPr fontId="2" type="noConversion"/>
  </si>
  <si>
    <t>생활지도원 6(호)</t>
  </si>
  <si>
    <t>생활지도원 6(호)</t>
    <phoneticPr fontId="2" type="noConversion"/>
  </si>
  <si>
    <t>생활지도원 7(호)</t>
    <phoneticPr fontId="2" type="noConversion"/>
  </si>
  <si>
    <t>생활지도원 17(호)</t>
    <phoneticPr fontId="2" type="noConversion"/>
  </si>
  <si>
    <t>생활지도원 18(호)</t>
    <phoneticPr fontId="2" type="noConversion"/>
  </si>
  <si>
    <t>물리치료사 3(호)</t>
    <phoneticPr fontId="2" type="noConversion"/>
  </si>
  <si>
    <t>물리치료사 4(호)</t>
    <phoneticPr fontId="2" type="noConversion"/>
  </si>
  <si>
    <t>생활지도원 5(호)</t>
    <phoneticPr fontId="2" type="noConversion"/>
  </si>
  <si>
    <t>생활지도원 22(호)</t>
    <phoneticPr fontId="2" type="noConversion"/>
  </si>
  <si>
    <t>생활지도원 23(호)</t>
    <phoneticPr fontId="2" type="noConversion"/>
  </si>
  <si>
    <t>영양사 12(호)</t>
    <phoneticPr fontId="2" type="noConversion"/>
  </si>
  <si>
    <t>영양사 13(호)</t>
    <phoneticPr fontId="2" type="noConversion"/>
  </si>
  <si>
    <t>생활지도원 2(호)</t>
    <phoneticPr fontId="2" type="noConversion"/>
  </si>
  <si>
    <t>생활지도원 10(호)</t>
    <phoneticPr fontId="2" type="noConversion"/>
  </si>
  <si>
    <t>조리원 2(호)</t>
    <phoneticPr fontId="2" type="noConversion"/>
  </si>
  <si>
    <t>조리원 3(호)</t>
    <phoneticPr fontId="2" type="noConversion"/>
  </si>
  <si>
    <t>조리원 16(호)</t>
    <phoneticPr fontId="2" type="noConversion"/>
  </si>
  <si>
    <t>생활지도원 19(호)</t>
    <phoneticPr fontId="2" type="noConversion"/>
  </si>
  <si>
    <t>생활지도원 14(호)</t>
    <phoneticPr fontId="2" type="noConversion"/>
  </si>
  <si>
    <t>사무원 2(호)</t>
    <phoneticPr fontId="2" type="noConversion"/>
  </si>
  <si>
    <t>사무원 3(호)</t>
    <phoneticPr fontId="2" type="noConversion"/>
  </si>
  <si>
    <t>조리원 13(호)</t>
    <phoneticPr fontId="2" type="noConversion"/>
  </si>
  <si>
    <t>조리원 14(호)</t>
    <phoneticPr fontId="2" type="noConversion"/>
  </si>
  <si>
    <t>생활지도원 24(호)</t>
    <phoneticPr fontId="2" type="noConversion"/>
  </si>
  <si>
    <t xml:space="preserve">생활지도원 17(호) </t>
  </si>
  <si>
    <t xml:space="preserve">생활지도원 18(호) </t>
  </si>
  <si>
    <t xml:space="preserve">물리치료사 3(호) </t>
  </si>
  <si>
    <t xml:space="preserve">물리치료사 4(호) </t>
  </si>
  <si>
    <t xml:space="preserve">생활지도원 12(호) </t>
  </si>
  <si>
    <t xml:space="preserve">생활지도원 13(호) </t>
  </si>
  <si>
    <t xml:space="preserve">생활지도원 5(호) </t>
  </si>
  <si>
    <t xml:space="preserve">생활지도원 6(호) </t>
  </si>
  <si>
    <t xml:space="preserve">생활지도원 15(호) </t>
  </si>
  <si>
    <t xml:space="preserve">생활지도원 16(호) </t>
  </si>
  <si>
    <t xml:space="preserve">생활지도원 22(호) </t>
  </si>
  <si>
    <t xml:space="preserve">생활지도원 23(호) </t>
  </si>
  <si>
    <t xml:space="preserve">영양사 12(호) </t>
  </si>
  <si>
    <t xml:space="preserve">영양사 13(호) </t>
  </si>
  <si>
    <t xml:space="preserve">생활지도원 2(호) </t>
  </si>
  <si>
    <t xml:space="preserve">생활지도원 3(호) </t>
  </si>
  <si>
    <t xml:space="preserve">생활지도원 10(호) </t>
  </si>
  <si>
    <t xml:space="preserve">생활지도원 7(호) </t>
  </si>
  <si>
    <t xml:space="preserve">조리원 2(호) </t>
  </si>
  <si>
    <t xml:space="preserve">조리원 3(호) </t>
  </si>
  <si>
    <t xml:space="preserve">조리원 16(호) </t>
  </si>
  <si>
    <t xml:space="preserve">생활지도원 19(호) </t>
  </si>
  <si>
    <t xml:space="preserve">생활지도원 14(호) </t>
  </si>
  <si>
    <t xml:space="preserve">사무원 2(호) </t>
  </si>
  <si>
    <t xml:space="preserve">사무원 3(호) </t>
  </si>
  <si>
    <t xml:space="preserve">조리원 13(호) </t>
  </si>
  <si>
    <t xml:space="preserve">조리원 14(호) </t>
  </si>
  <si>
    <t xml:space="preserve">생활지도원 24(호) </t>
  </si>
  <si>
    <t xml:space="preserve">원장 30(호) </t>
  </si>
  <si>
    <t xml:space="preserve">사무국장 12(호) </t>
  </si>
  <si>
    <t xml:space="preserve">사무국장 13(호) </t>
  </si>
  <si>
    <t xml:space="preserve">생활지도원 9(호) </t>
  </si>
  <si>
    <t xml:space="preserve">생활복지사 10(호) </t>
  </si>
  <si>
    <t xml:space="preserve">생활복지사 11(호) </t>
  </si>
  <si>
    <t xml:space="preserve">생활지도원 11(호) </t>
  </si>
  <si>
    <t xml:space="preserve">위생원 1(호) </t>
  </si>
  <si>
    <t xml:space="preserve">위생원 2(호) </t>
  </si>
  <si>
    <t>선임생활지도원
 20(호)</t>
    <phoneticPr fontId="2" type="noConversion"/>
  </si>
  <si>
    <t>선임생활지도원
 21(호)</t>
    <phoneticPr fontId="2" type="noConversion"/>
  </si>
  <si>
    <t>선임생활지도원
 19(호)</t>
    <phoneticPr fontId="2" type="noConversion"/>
  </si>
  <si>
    <t>선임생활지도원
 15(호)</t>
    <phoneticPr fontId="2" type="noConversion"/>
  </si>
  <si>
    <t>선임생활지도원
 16(호)</t>
    <phoneticPr fontId="2" type="noConversion"/>
  </si>
  <si>
    <t xml:space="preserve">선임생활지도원
 15(호) </t>
    <phoneticPr fontId="2" type="noConversion"/>
  </si>
  <si>
    <t xml:space="preserve">선임생활지도원
 16(호) </t>
    <phoneticPr fontId="2" type="noConversion"/>
  </si>
  <si>
    <t xml:space="preserve">선임생활지도원
 19(호) </t>
    <phoneticPr fontId="2" type="noConversion"/>
  </si>
  <si>
    <t xml:space="preserve">선임생활지도원
 20(호) </t>
    <phoneticPr fontId="2" type="noConversion"/>
  </si>
  <si>
    <t xml:space="preserve">선임생활지도원
 21(호) </t>
    <phoneticPr fontId="2" type="noConversion"/>
  </si>
  <si>
    <t>수용비 및 수수료</t>
    <phoneticPr fontId="2" type="noConversion"/>
  </si>
  <si>
    <t>퇴직금및퇴직적립금</t>
    <phoneticPr fontId="2" type="noConversion"/>
  </si>
  <si>
    <t>기타 후생경비</t>
    <phoneticPr fontId="2" type="noConversion"/>
  </si>
  <si>
    <t>사회보험부담비용</t>
    <phoneticPr fontId="2" type="noConversion"/>
  </si>
  <si>
    <t xml:space="preserve">◎ 수용비 및 수수료 : </t>
    <phoneticPr fontId="2" type="noConversion"/>
  </si>
  <si>
    <t>5</t>
    <phoneticPr fontId="2" type="noConversion"/>
  </si>
  <si>
    <t>2018년도
1차추경 세입·세출 예산(안)</t>
    <phoneticPr fontId="2" type="noConversion"/>
  </si>
  <si>
    <t>당초예산액
(A)</t>
    <phoneticPr fontId="2" type="noConversion"/>
  </si>
  <si>
    <t>예산액
(B)</t>
    <phoneticPr fontId="2" type="noConversion"/>
  </si>
  <si>
    <t>2018. 02.   .</t>
    <phoneticPr fontId="2" type="noConversion"/>
  </si>
  <si>
    <t>제7조. 2018년도 세입세출 예산편성의 사유는 다음과 같다.</t>
    <phoneticPr fontId="2" type="noConversion"/>
  </si>
  <si>
    <r>
      <t xml:space="preserve">     1) 기타 예산항목의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조정</t>
    </r>
    <phoneticPr fontId="2" type="noConversion"/>
  </si>
  <si>
    <t>세입내역</t>
    <phoneticPr fontId="2" type="noConversion"/>
  </si>
  <si>
    <t>2018년도 1차추경 세입·세출 예산(안)</t>
    <phoneticPr fontId="2" type="noConversion"/>
  </si>
  <si>
    <t>이월금</t>
    <phoneticPr fontId="2" type="noConversion"/>
  </si>
  <si>
    <t>이월금(후원)</t>
    <phoneticPr fontId="2" type="noConversion"/>
  </si>
  <si>
    <t>② 운영비
   (가중지원-40명)</t>
    <phoneticPr fontId="2" type="noConversion"/>
  </si>
  <si>
    <t>생활지도원 1(호)</t>
    <phoneticPr fontId="2" type="noConversion"/>
  </si>
  <si>
    <t xml:space="preserve">생활지도원 1(호) </t>
    <phoneticPr fontId="2" type="noConversion"/>
  </si>
  <si>
    <t>생활지도원 4(호)</t>
    <phoneticPr fontId="2" type="noConversion"/>
  </si>
  <si>
    <t>생활지도원 5(호)</t>
    <phoneticPr fontId="2" type="noConversion"/>
  </si>
  <si>
    <t>생활지도원 3(호)</t>
    <phoneticPr fontId="2" type="noConversion"/>
  </si>
  <si>
    <t>생활지도원 4(호)</t>
    <phoneticPr fontId="2" type="noConversion"/>
  </si>
  <si>
    <t>생활지도원 5(호)</t>
    <phoneticPr fontId="2" type="noConversion"/>
  </si>
  <si>
    <t>생활지도원 2(호)</t>
    <phoneticPr fontId="2" type="noConversion"/>
  </si>
  <si>
    <t xml:space="preserve">생활지도원 3(호) </t>
    <phoneticPr fontId="2" type="noConversion"/>
  </si>
  <si>
    <t xml:space="preserve">생활지도원 4(호) </t>
    <phoneticPr fontId="2" type="noConversion"/>
  </si>
  <si>
    <t xml:space="preserve">생활지도원 5(호) </t>
    <phoneticPr fontId="2" type="noConversion"/>
  </si>
  <si>
    <t>생활지도원 3(호)</t>
    <phoneticPr fontId="2" type="noConversion"/>
  </si>
  <si>
    <t>원</t>
    <phoneticPr fontId="2" type="noConversion"/>
  </si>
  <si>
    <t>간호사 14(호)</t>
    <phoneticPr fontId="2" type="noConversion"/>
  </si>
  <si>
    <t>간호사 15(호)</t>
    <phoneticPr fontId="2" type="noConversion"/>
  </si>
  <si>
    <t xml:space="preserve">간호사 14(호) </t>
    <phoneticPr fontId="2" type="noConversion"/>
  </si>
  <si>
    <t xml:space="preserve">간호사 15(호) </t>
    <phoneticPr fontId="2" type="noConversion"/>
  </si>
  <si>
    <t>② 직원식비</t>
    <phoneticPr fontId="2" type="noConversion"/>
  </si>
  <si>
    <t>② 동계캠프</t>
    <phoneticPr fontId="2" type="noConversion"/>
  </si>
  <si>
    <t xml:space="preserve">            2,273,815 천원으로 한다</t>
    <phoneticPr fontId="2" type="noConversion"/>
  </si>
  <si>
    <r>
      <t xml:space="preserve">     2) 보조금 내시금액 확정에 따른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세출조정</t>
    </r>
    <phoneticPr fontId="2" type="noConversion"/>
  </si>
  <si>
    <r>
      <t xml:space="preserve">     3) 외부지원사업(사회복지공동모금회) 후원금 확정에 따른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세출조정</t>
    </r>
    <phoneticPr fontId="2" type="noConversion"/>
  </si>
  <si>
    <t xml:space="preserve">제6조. (예비비) 예측할 수 없는 예산외의 지출을 충당하기 위하여 본 예산의 1% 이내를 
       예비비로 계상한다. </t>
    <phoneticPr fontId="2" type="noConversion"/>
  </si>
  <si>
    <t>2018년도 1차 추경 세입·세출 예산서</t>
    <phoneticPr fontId="2" type="noConversion"/>
  </si>
  <si>
    <t>⑦ 후원관리비</t>
    <phoneticPr fontId="2" type="noConversion"/>
  </si>
  <si>
    <t>④ 종사자상해보험</t>
    <phoneticPr fontId="2" type="noConversion"/>
  </si>
  <si>
    <t>④ 기타회의비</t>
    <phoneticPr fontId="2" type="noConversion"/>
  </si>
  <si>
    <t>⑧ 기타운영비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</si>
</sst>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;[Red]&quot;-&quot;#,##0"/>
    <numFmt numFmtId="178" formatCode="#,##0.00;[Red]&quot;-&quot;#,##0.00"/>
    <numFmt numFmtId="179" formatCode="#,##0_ "/>
    <numFmt numFmtId="180" formatCode="0.00_ "/>
    <numFmt numFmtId="181" formatCode="_ * #,##0_ ;_ * \-#,##0_ ;_ * &quot;-&quot;_ ;_ @_ "/>
    <numFmt numFmtId="182" formatCode="_ * #,##0.00_ ;_ * \-#,##0.00_ ;_ * &quot;-&quot;??_ ;_ @_ 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[Red]#,##0"/>
    <numFmt numFmtId="186" formatCode="#,##0.0_);[Red]\(#,##0.0\)"/>
    <numFmt numFmtId="187" formatCode="#,##0.0_ "/>
    <numFmt numFmtId="188" formatCode="_-* #,##0.0_-;\-* #,##0.0_-;_-* &quot;-&quot;?_-;_-@_-"/>
    <numFmt numFmtId="189" formatCode="0.0%"/>
    <numFmt numFmtId="190" formatCode="#,###,"/>
    <numFmt numFmtId="191" formatCode="0_ "/>
    <numFmt numFmtId="192" formatCode="#,###,\ \ "/>
    <numFmt numFmtId="193" formatCode="#,###,\ "/>
    <numFmt numFmtId="194" formatCode="#,###"/>
    <numFmt numFmtId="195" formatCode="0_);[Red]\(0\)"/>
    <numFmt numFmtId="196" formatCode="_-* #,##0.0_-;\-* #,##0.0_-;_-* &quot;-&quot;_-;_-@_-"/>
    <numFmt numFmtId="197" formatCode=";&quot;△&quot;\ #,###,;"/>
  </numFmts>
  <fonts count="8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8"/>
      <name val="굴림체"/>
      <family val="3"/>
      <charset val="129"/>
    </font>
    <font>
      <sz val="8"/>
      <name val="굴림체"/>
      <family val="3"/>
      <charset val="129"/>
    </font>
    <font>
      <sz val="7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4"/>
      <name val="돋움"/>
      <family val="3"/>
      <charset val="129"/>
    </font>
    <font>
      <b/>
      <sz val="22"/>
      <name val="굴림체"/>
      <family val="3"/>
      <charset val="129"/>
    </font>
    <font>
      <sz val="12"/>
      <name val="굴림체"/>
      <family val="3"/>
      <charset val="129"/>
    </font>
    <font>
      <b/>
      <sz val="12"/>
      <name val="굴림체"/>
      <family val="3"/>
      <charset val="129"/>
    </font>
    <font>
      <sz val="9"/>
      <name val="굴림체"/>
      <family val="3"/>
      <charset val="129"/>
    </font>
    <font>
      <sz val="11"/>
      <color indexed="10"/>
      <name val="굴림체"/>
      <family val="3"/>
      <charset val="129"/>
    </font>
    <font>
      <sz val="9"/>
      <name val="굴림"/>
      <family val="3"/>
      <charset val="129"/>
    </font>
    <font>
      <sz val="11"/>
      <color indexed="62"/>
      <name val="돋움"/>
      <family val="3"/>
      <charset val="129"/>
    </font>
    <font>
      <sz val="8"/>
      <color indexed="62"/>
      <name val="돋움"/>
      <family val="3"/>
      <charset val="129"/>
    </font>
    <font>
      <sz val="7"/>
      <color indexed="62"/>
      <name val="돋움"/>
      <family val="3"/>
      <charset val="129"/>
    </font>
    <font>
      <sz val="7"/>
      <name val="돋움"/>
      <family val="3"/>
      <charset val="129"/>
    </font>
    <font>
      <sz val="30"/>
      <name val="굴림"/>
      <family val="3"/>
      <charset val="129"/>
    </font>
    <font>
      <sz val="26"/>
      <name val="돋움"/>
      <family val="3"/>
      <charset val="129"/>
    </font>
    <font>
      <sz val="24"/>
      <name val="돋움"/>
      <family val="3"/>
      <charset val="129"/>
    </font>
    <font>
      <sz val="22"/>
      <name val="굴림"/>
      <family val="3"/>
      <charset val="129"/>
    </font>
    <font>
      <sz val="28"/>
      <name val="굴림"/>
      <family val="3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7.5"/>
      <name val="굴림체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2"/>
      <name val="MingLiU"/>
      <family val="3"/>
      <charset val="136"/>
    </font>
    <font>
      <sz val="18"/>
      <name val="굴림"/>
      <family val="3"/>
      <charset val="129"/>
    </font>
    <font>
      <sz val="12"/>
      <name val="굴림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1"/>
      <name val="MingLiU"/>
      <family val="3"/>
      <charset val="136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8"/>
      <color indexed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62"/>
      <name val="맑은 고딕"/>
      <family val="3"/>
      <charset val="129"/>
      <scheme val="minor"/>
    </font>
    <font>
      <sz val="10"/>
      <color rgb="FF000000"/>
      <name val="굴림"/>
      <family val="3"/>
      <charset val="129"/>
    </font>
    <font>
      <sz val="10"/>
      <name val="맑은 고딕"/>
      <family val="3"/>
      <charset val="129"/>
      <scheme val="minor"/>
    </font>
    <font>
      <sz val="9"/>
      <color rgb="FFFF0000"/>
      <name val="굴림체"/>
      <family val="3"/>
      <charset val="129"/>
    </font>
    <font>
      <sz val="7.8"/>
      <name val="굴림체"/>
      <family val="3"/>
      <charset val="129"/>
    </font>
    <font>
      <sz val="6"/>
      <name val="굴림체"/>
      <family val="3"/>
      <charset val="129"/>
    </font>
    <font>
      <sz val="5.5"/>
      <name val="굴림체"/>
      <family val="3"/>
      <charset val="129"/>
    </font>
    <font>
      <sz val="12"/>
      <name val="돋움"/>
      <family val="3"/>
      <charset val="129"/>
    </font>
    <font>
      <b/>
      <sz val="18"/>
      <name val="굴림체"/>
      <family val="3"/>
      <charset val="129"/>
    </font>
    <font>
      <b/>
      <sz val="18"/>
      <name val="MingLiU"/>
      <family val="3"/>
      <charset val="136"/>
    </font>
    <font>
      <b/>
      <sz val="8"/>
      <name val="굴림체"/>
      <family val="3"/>
      <charset val="129"/>
    </font>
    <font>
      <b/>
      <sz val="6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8"/>
      <color theme="0"/>
      <name val="굴림체"/>
      <family val="3"/>
      <charset val="129"/>
    </font>
    <font>
      <sz val="8"/>
      <color theme="0"/>
      <name val="굴림체"/>
      <family val="3"/>
      <charset val="129"/>
    </font>
    <font>
      <b/>
      <sz val="7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8"/>
      <name val="MS Gothic"/>
      <family val="3"/>
      <charset val="128"/>
    </font>
    <font>
      <sz val="8"/>
      <color theme="1"/>
      <name val="굴림체"/>
      <family val="3"/>
      <charset val="129"/>
    </font>
    <font>
      <sz val="9"/>
      <color theme="1"/>
      <name val="굴림체"/>
      <family val="3"/>
      <charset val="129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548">
    <xf numFmtId="0" fontId="0" fillId="0" borderId="0">
      <alignment vertical="center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8" fillId="0" borderId="0"/>
    <xf numFmtId="0" fontId="26" fillId="0" borderId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38" fontId="29" fillId="2" borderId="0" applyNumberFormat="0" applyBorder="0" applyAlignment="0" applyProtection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0" fontId="29" fillId="3" borderId="3" applyNumberFormat="0" applyBorder="0" applyAlignment="0" applyProtection="0"/>
    <xf numFmtId="185" fontId="1" fillId="0" borderId="0"/>
    <xf numFmtId="0" fontId="26" fillId="0" borderId="0"/>
    <xf numFmtId="10" fontId="26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6" fillId="0" borderId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1" fillId="0" borderId="0"/>
    <xf numFmtId="0" fontId="45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6" fillId="12" borderId="24" applyNumberForma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3" fillId="14" borderId="28" applyNumberFormat="0" applyFont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0" fontId="70" fillId="13" borderId="27" applyNumberFormat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3" fillId="11" borderId="24" applyNumberFormat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79" fillId="12" borderId="25" applyNumberFormat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121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5" fillId="0" borderId="0" xfId="21" applyNumberFormat="1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4" borderId="0" xfId="0" applyFont="1" applyFill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41" fontId="4" fillId="0" borderId="0" xfId="21" applyFont="1" applyAlignment="1"/>
    <xf numFmtId="41" fontId="4" fillId="0" borderId="0" xfId="21" applyFont="1" applyAlignment="1">
      <alignment horizontal="center"/>
    </xf>
    <xf numFmtId="41" fontId="7" fillId="0" borderId="0" xfId="21" applyFont="1" applyAlignment="1">
      <alignment horizontal="right"/>
    </xf>
    <xf numFmtId="41" fontId="4" fillId="0" borderId="0" xfId="21" applyFont="1" applyAlignment="1">
      <alignment horizontal="right"/>
    </xf>
    <xf numFmtId="41" fontId="12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0" borderId="0" xfId="0" applyFont="1">
      <alignment vertical="center"/>
    </xf>
    <xf numFmtId="41" fontId="7" fillId="0" borderId="0" xfId="0" applyNumberFormat="1" applyFont="1">
      <alignment vertical="center"/>
    </xf>
    <xf numFmtId="41" fontId="1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Fill="1">
      <alignment vertical="center"/>
    </xf>
    <xf numFmtId="176" fontId="7" fillId="4" borderId="0" xfId="0" applyNumberFormat="1" applyFont="1" applyFill="1">
      <alignment vertical="center"/>
    </xf>
    <xf numFmtId="176" fontId="13" fillId="0" borderId="0" xfId="0" applyNumberFormat="1" applyFont="1">
      <alignment vertical="center"/>
    </xf>
    <xf numFmtId="41" fontId="12" fillId="0" borderId="4" xfId="21" applyFont="1" applyFill="1" applyBorder="1" applyAlignment="1">
      <alignment horizontal="left" vertical="center" shrinkToFit="1"/>
    </xf>
    <xf numFmtId="41" fontId="12" fillId="0" borderId="5" xfId="21" applyFont="1" applyFill="1" applyBorder="1" applyAlignment="1">
      <alignment horizontal="right" vertical="center" shrinkToFit="1"/>
    </xf>
    <xf numFmtId="49" fontId="12" fillId="0" borderId="5" xfId="21" applyNumberFormat="1" applyFont="1" applyFill="1" applyBorder="1" applyAlignment="1">
      <alignment horizontal="center" vertical="center" shrinkToFit="1"/>
    </xf>
    <xf numFmtId="41" fontId="12" fillId="0" borderId="6" xfId="21" applyFont="1" applyFill="1" applyBorder="1" applyAlignment="1">
      <alignment horizontal="left" vertical="center" shrinkToFit="1"/>
    </xf>
    <xf numFmtId="41" fontId="12" fillId="0" borderId="0" xfId="21" applyFont="1" applyFill="1" applyBorder="1" applyAlignment="1">
      <alignment horizontal="right" vertical="center" shrinkToFit="1"/>
    </xf>
    <xf numFmtId="49" fontId="12" fillId="0" borderId="0" xfId="21" applyNumberFormat="1" applyFont="1" applyFill="1" applyBorder="1" applyAlignment="1">
      <alignment horizontal="center" vertical="center" shrinkToFit="1"/>
    </xf>
    <xf numFmtId="41" fontId="12" fillId="0" borderId="7" xfId="21" applyFont="1" applyFill="1" applyBorder="1" applyAlignment="1">
      <alignment horizontal="left" vertical="center" shrinkToFit="1"/>
    </xf>
    <xf numFmtId="49" fontId="12" fillId="0" borderId="8" xfId="21" applyNumberFormat="1" applyFont="1" applyFill="1" applyBorder="1" applyAlignment="1">
      <alignment horizontal="center" vertical="center" shrinkToFit="1"/>
    </xf>
    <xf numFmtId="41" fontId="12" fillId="0" borderId="9" xfId="21" applyFont="1" applyFill="1" applyBorder="1" applyAlignment="1">
      <alignment vertical="center" shrinkToFit="1"/>
    </xf>
    <xf numFmtId="41" fontId="12" fillId="0" borderId="4" xfId="21" applyFont="1" applyFill="1" applyBorder="1" applyAlignment="1">
      <alignment horizontal="left" vertical="center" wrapText="1" shrinkToFit="1"/>
    </xf>
    <xf numFmtId="41" fontId="12" fillId="0" borderId="6" xfId="21" applyFont="1" applyFill="1" applyBorder="1" applyAlignment="1">
      <alignment horizontal="left" vertical="center" wrapText="1" shrinkToFit="1"/>
    </xf>
    <xf numFmtId="41" fontId="12" fillId="0" borderId="10" xfId="21" applyFont="1" applyFill="1" applyBorder="1" applyAlignment="1">
      <alignment vertical="center" shrinkToFit="1"/>
    </xf>
    <xf numFmtId="41" fontId="12" fillId="0" borderId="8" xfId="21" applyFont="1" applyFill="1" applyBorder="1" applyAlignment="1">
      <alignment horizontal="right" vertical="center" shrinkToFit="1"/>
    </xf>
    <xf numFmtId="49" fontId="12" fillId="0" borderId="5" xfId="21" applyNumberFormat="1" applyFont="1" applyFill="1" applyBorder="1" applyAlignment="1">
      <alignment horizontal="center" vertical="center"/>
    </xf>
    <xf numFmtId="49" fontId="12" fillId="0" borderId="0" xfId="21" applyNumberFormat="1" applyFont="1" applyFill="1" applyBorder="1" applyAlignment="1">
      <alignment horizontal="center" vertical="center"/>
    </xf>
    <xf numFmtId="0" fontId="0" fillId="0" borderId="0" xfId="26" applyFont="1"/>
    <xf numFmtId="0" fontId="1" fillId="0" borderId="0" xfId="26" applyFont="1"/>
    <xf numFmtId="0" fontId="7" fillId="0" borderId="0" xfId="26" applyFont="1"/>
    <xf numFmtId="0" fontId="12" fillId="0" borderId="0" xfId="26" applyFont="1"/>
    <xf numFmtId="0" fontId="10" fillId="0" borderId="0" xfId="26" applyFont="1"/>
    <xf numFmtId="0" fontId="6" fillId="0" borderId="0" xfId="26" applyFont="1" applyFill="1"/>
    <xf numFmtId="41" fontId="12" fillId="0" borderId="3" xfId="22" applyFont="1" applyFill="1" applyBorder="1" applyAlignment="1">
      <alignment horizontal="center" vertical="center"/>
    </xf>
    <xf numFmtId="0" fontId="7" fillId="0" borderId="0" xfId="26" applyFont="1" applyFill="1"/>
    <xf numFmtId="41" fontId="12" fillId="0" borderId="0" xfId="22" applyFont="1"/>
    <xf numFmtId="41" fontId="7" fillId="0" borderId="0" xfId="22" applyFont="1"/>
    <xf numFmtId="41" fontId="12" fillId="0" borderId="2" xfId="21" applyFont="1" applyFill="1" applyBorder="1" applyAlignment="1">
      <alignment horizontal="right" vertical="center" shrinkToFit="1"/>
    </xf>
    <xf numFmtId="49" fontId="12" fillId="0" borderId="5" xfId="21" applyNumberFormat="1" applyFont="1" applyFill="1" applyBorder="1" applyAlignment="1">
      <alignment horizontal="center" vertical="center" wrapText="1" shrinkToFit="1"/>
    </xf>
    <xf numFmtId="41" fontId="12" fillId="0" borderId="11" xfId="21" applyFont="1" applyFill="1" applyBorder="1" applyAlignment="1">
      <alignment horizontal="left" vertical="center" shrinkToFit="1"/>
    </xf>
    <xf numFmtId="49" fontId="12" fillId="0" borderId="2" xfId="21" applyNumberFormat="1" applyFont="1" applyFill="1" applyBorder="1" applyAlignment="1">
      <alignment horizontal="center" vertical="center" wrapText="1" shrinkToFit="1"/>
    </xf>
    <xf numFmtId="41" fontId="12" fillId="0" borderId="12" xfId="21" applyFont="1" applyFill="1" applyBorder="1">
      <alignment vertical="center"/>
    </xf>
    <xf numFmtId="41" fontId="12" fillId="0" borderId="4" xfId="21" applyFont="1" applyFill="1" applyBorder="1" applyAlignment="1">
      <alignment vertical="center" shrinkToFit="1"/>
    </xf>
    <xf numFmtId="41" fontId="12" fillId="0" borderId="6" xfId="21" applyFont="1" applyFill="1" applyBorder="1" applyAlignment="1">
      <alignment vertical="center" shrinkToFit="1"/>
    </xf>
    <xf numFmtId="49" fontId="12" fillId="0" borderId="8" xfId="21" applyNumberFormat="1" applyFont="1" applyFill="1" applyBorder="1" applyAlignment="1">
      <alignment horizontal="center" vertical="center" wrapText="1" shrinkToFit="1"/>
    </xf>
    <xf numFmtId="49" fontId="12" fillId="0" borderId="5" xfId="21" applyNumberFormat="1" applyFont="1" applyFill="1" applyBorder="1" applyAlignment="1">
      <alignment vertical="center"/>
    </xf>
    <xf numFmtId="41" fontId="12" fillId="0" borderId="0" xfId="21" applyFont="1" applyFill="1" applyBorder="1" applyAlignment="1">
      <alignment horizontal="right" vertical="center"/>
    </xf>
    <xf numFmtId="41" fontId="12" fillId="0" borderId="2" xfId="21" applyFont="1" applyFill="1" applyBorder="1" applyAlignment="1">
      <alignment horizontal="right" vertical="center"/>
    </xf>
    <xf numFmtId="49" fontId="12" fillId="0" borderId="2" xfId="21" applyNumberFormat="1" applyFont="1" applyFill="1" applyBorder="1" applyAlignment="1">
      <alignment horizontal="center" vertical="center"/>
    </xf>
    <xf numFmtId="41" fontId="12" fillId="0" borderId="11" xfId="21" applyFont="1" applyFill="1" applyBorder="1" applyAlignment="1">
      <alignment horizontal="left" vertical="center"/>
    </xf>
    <xf numFmtId="41" fontId="12" fillId="0" borderId="13" xfId="21" applyFont="1" applyFill="1" applyBorder="1" applyAlignment="1">
      <alignment horizontal="right" vertical="center"/>
    </xf>
    <xf numFmtId="41" fontId="12" fillId="0" borderId="2" xfId="2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49" fontId="12" fillId="0" borderId="5" xfId="0" applyNumberFormat="1" applyFont="1" applyFill="1" applyBorder="1" applyAlignment="1">
      <alignment horizontal="center" vertical="center"/>
    </xf>
    <xf numFmtId="41" fontId="12" fillId="0" borderId="0" xfId="21" applyFont="1" applyFill="1" applyBorder="1" applyAlignment="1">
      <alignment horizontal="right" vertical="center" wrapText="1" shrinkToFit="1"/>
    </xf>
    <xf numFmtId="41" fontId="12" fillId="0" borderId="0" xfId="21" applyFont="1" applyFill="1" applyBorder="1" applyAlignment="1">
      <alignment horizontal="left" vertical="center" shrinkToFit="1"/>
    </xf>
    <xf numFmtId="41" fontId="12" fillId="0" borderId="2" xfId="21" applyFont="1" applyFill="1" applyBorder="1" applyAlignment="1">
      <alignment vertical="center" wrapText="1"/>
    </xf>
    <xf numFmtId="41" fontId="12" fillId="0" borderId="11" xfId="21" applyFont="1" applyFill="1" applyBorder="1" applyAlignment="1">
      <alignment horizontal="left" vertical="center" wrapText="1" shrinkToFit="1"/>
    </xf>
    <xf numFmtId="41" fontId="8" fillId="0" borderId="0" xfId="0" applyNumberFormat="1" applyFont="1">
      <alignment vertical="center"/>
    </xf>
    <xf numFmtId="41" fontId="4" fillId="0" borderId="4" xfId="21" applyFont="1" applyFill="1" applyBorder="1" applyAlignment="1">
      <alignment vertical="center"/>
    </xf>
    <xf numFmtId="41" fontId="12" fillId="0" borderId="5" xfId="21" applyFont="1" applyFill="1" applyBorder="1" applyAlignment="1">
      <alignment vertical="center" wrapText="1"/>
    </xf>
    <xf numFmtId="41" fontId="12" fillId="0" borderId="8" xfId="21" applyFont="1" applyFill="1" applyBorder="1" applyAlignment="1">
      <alignment vertical="center" wrapText="1"/>
    </xf>
    <xf numFmtId="49" fontId="12" fillId="0" borderId="8" xfId="21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41" fontId="12" fillId="0" borderId="8" xfId="21" applyFont="1" applyFill="1" applyBorder="1" applyAlignment="1">
      <alignment horizontal="left" vertical="center" wrapText="1"/>
    </xf>
    <xf numFmtId="41" fontId="7" fillId="0" borderId="0" xfId="21" applyFont="1">
      <alignment vertical="center"/>
    </xf>
    <xf numFmtId="41" fontId="7" fillId="0" borderId="0" xfId="21" applyFont="1" applyFill="1">
      <alignment vertical="center"/>
    </xf>
    <xf numFmtId="41" fontId="46" fillId="0" borderId="0" xfId="21" applyFont="1">
      <alignment vertical="center"/>
    </xf>
    <xf numFmtId="41" fontId="46" fillId="0" borderId="0" xfId="21" applyFont="1" applyFill="1">
      <alignment vertical="center"/>
    </xf>
    <xf numFmtId="41" fontId="47" fillId="0" borderId="0" xfId="21" applyFont="1">
      <alignment vertical="center"/>
    </xf>
    <xf numFmtId="41" fontId="0" fillId="0" borderId="0" xfId="0" applyNumberFormat="1">
      <alignment vertical="center"/>
    </xf>
    <xf numFmtId="0" fontId="3" fillId="0" borderId="0" xfId="26" applyFont="1" applyAlignment="1"/>
    <xf numFmtId="41" fontId="7" fillId="0" borderId="0" xfId="21" applyFont="1" applyFill="1" applyAlignment="1"/>
    <xf numFmtId="41" fontId="12" fillId="0" borderId="0" xfId="21" applyFont="1" applyFill="1" applyBorder="1" applyAlignment="1">
      <alignment vertical="center" wrapText="1"/>
    </xf>
    <xf numFmtId="49" fontId="12" fillId="0" borderId="0" xfId="21" applyNumberFormat="1" applyFont="1" applyFill="1" applyBorder="1" applyAlignment="1">
      <alignment vertical="center"/>
    </xf>
    <xf numFmtId="41" fontId="12" fillId="0" borderId="4" xfId="21" applyFont="1" applyFill="1" applyBorder="1" applyAlignment="1">
      <alignment horizontal="left" vertical="center"/>
    </xf>
    <xf numFmtId="41" fontId="12" fillId="0" borderId="12" xfId="21" applyFont="1" applyFill="1" applyBorder="1" applyAlignment="1">
      <alignment horizontal="left" vertical="center" shrinkToFit="1"/>
    </xf>
    <xf numFmtId="41" fontId="1" fillId="0" borderId="0" xfId="21" applyFont="1">
      <alignment vertical="center"/>
    </xf>
    <xf numFmtId="41" fontId="0" fillId="0" borderId="0" xfId="21" applyFont="1">
      <alignment vertical="center"/>
    </xf>
    <xf numFmtId="0" fontId="48" fillId="0" borderId="0" xfId="0" applyFont="1" applyAlignment="1">
      <alignment horizontal="justify" vertical="center"/>
    </xf>
    <xf numFmtId="0" fontId="7" fillId="0" borderId="0" xfId="28" applyFont="1"/>
    <xf numFmtId="0" fontId="38" fillId="0" borderId="0" xfId="28" applyFont="1"/>
    <xf numFmtId="0" fontId="39" fillId="0" borderId="0" xfId="28" applyFont="1" applyAlignment="1">
      <alignment horizontal="right"/>
    </xf>
    <xf numFmtId="0" fontId="12" fillId="0" borderId="3" xfId="28" applyFont="1" applyBorder="1" applyAlignment="1">
      <alignment horizontal="center" vertical="center"/>
    </xf>
    <xf numFmtId="41" fontId="14" fillId="6" borderId="3" xfId="22" applyFont="1" applyFill="1" applyBorder="1" applyAlignment="1">
      <alignment horizontal="center" vertical="center"/>
    </xf>
    <xf numFmtId="41" fontId="14" fillId="6" borderId="3" xfId="22" applyFont="1" applyFill="1" applyBorder="1" applyAlignment="1">
      <alignment horizontal="center" vertical="center" wrapText="1"/>
    </xf>
    <xf numFmtId="0" fontId="7" fillId="0" borderId="4" xfId="28" applyFont="1" applyBorder="1"/>
    <xf numFmtId="0" fontId="7" fillId="0" borderId="5" xfId="28" applyFont="1" applyBorder="1"/>
    <xf numFmtId="41" fontId="7" fillId="0" borderId="10" xfId="22" applyFont="1" applyBorder="1"/>
    <xf numFmtId="0" fontId="7" fillId="0" borderId="6" xfId="28" applyFont="1" applyBorder="1"/>
    <xf numFmtId="0" fontId="7" fillId="0" borderId="0" xfId="28" applyFont="1" applyBorder="1"/>
    <xf numFmtId="41" fontId="7" fillId="0" borderId="0" xfId="22" applyFont="1" applyBorder="1"/>
    <xf numFmtId="41" fontId="7" fillId="0" borderId="12" xfId="22" applyFont="1" applyBorder="1"/>
    <xf numFmtId="0" fontId="7" fillId="0" borderId="7" xfId="28" applyFont="1" applyBorder="1"/>
    <xf numFmtId="0" fontId="7" fillId="0" borderId="8" xfId="28" applyFont="1" applyBorder="1"/>
    <xf numFmtId="41" fontId="7" fillId="0" borderId="8" xfId="22" applyFont="1" applyBorder="1"/>
    <xf numFmtId="41" fontId="7" fillId="0" borderId="9" xfId="22" applyFont="1" applyBorder="1"/>
    <xf numFmtId="41" fontId="7" fillId="0" borderId="0" xfId="28" applyNumberFormat="1" applyFont="1"/>
    <xf numFmtId="41" fontId="7" fillId="0" borderId="0" xfId="21" applyFont="1" applyAlignment="1">
      <alignment horizontal="center" vertical="center"/>
    </xf>
    <xf numFmtId="41" fontId="0" fillId="7" borderId="14" xfId="0" applyNumberFormat="1" applyFill="1" applyBorder="1">
      <alignment vertical="center"/>
    </xf>
    <xf numFmtId="41" fontId="4" fillId="0" borderId="6" xfId="21" applyFont="1" applyFill="1" applyBorder="1" applyAlignment="1">
      <alignment vertical="center"/>
    </xf>
    <xf numFmtId="186" fontId="0" fillId="0" borderId="0" xfId="0" applyNumberFormat="1">
      <alignment vertical="center"/>
    </xf>
    <xf numFmtId="186" fontId="15" fillId="0" borderId="0" xfId="0" applyNumberFormat="1" applyFont="1">
      <alignment vertical="center"/>
    </xf>
    <xf numFmtId="41" fontId="31" fillId="0" borderId="0" xfId="21" applyFont="1" applyFill="1" applyBorder="1" applyAlignment="1">
      <alignment vertical="center" wrapText="1"/>
    </xf>
    <xf numFmtId="41" fontId="4" fillId="0" borderId="7" xfId="21" applyFont="1" applyFill="1" applyBorder="1" applyAlignment="1">
      <alignment vertical="center" wrapText="1"/>
    </xf>
    <xf numFmtId="41" fontId="12" fillId="0" borderId="7" xfId="21" applyFont="1" applyFill="1" applyBorder="1" applyAlignment="1">
      <alignment vertical="center" wrapText="1"/>
    </xf>
    <xf numFmtId="43" fontId="7" fillId="0" borderId="0" xfId="0" applyNumberFormat="1" applyFont="1">
      <alignment vertical="center"/>
    </xf>
    <xf numFmtId="0" fontId="12" fillId="0" borderId="8" xfId="0" applyFont="1" applyFill="1" applyBorder="1" applyAlignment="1">
      <alignment horizontal="center" vertical="center"/>
    </xf>
    <xf numFmtId="41" fontId="12" fillId="0" borderId="4" xfId="2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1" fontId="6" fillId="0" borderId="0" xfId="21" applyFont="1" applyAlignment="1">
      <alignment horizontal="center" vertical="center"/>
    </xf>
    <xf numFmtId="186" fontId="42" fillId="0" borderId="0" xfId="0" applyNumberFormat="1" applyFont="1">
      <alignment vertical="center"/>
    </xf>
    <xf numFmtId="41" fontId="49" fillId="0" borderId="0" xfId="21" applyFont="1" applyFill="1" applyBorder="1">
      <alignment vertical="center"/>
    </xf>
    <xf numFmtId="41" fontId="42" fillId="0" borderId="0" xfId="21" applyFont="1">
      <alignment vertical="center"/>
    </xf>
    <xf numFmtId="41" fontId="42" fillId="0" borderId="0" xfId="0" applyNumberFormat="1" applyFont="1">
      <alignment vertical="center"/>
    </xf>
    <xf numFmtId="187" fontId="42" fillId="0" borderId="0" xfId="0" applyNumberFormat="1" applyFont="1">
      <alignment vertical="center"/>
    </xf>
    <xf numFmtId="0" fontId="42" fillId="0" borderId="0" xfId="0" applyFont="1">
      <alignment vertical="center"/>
    </xf>
    <xf numFmtId="0" fontId="10" fillId="0" borderId="8" xfId="0" applyFont="1" applyFill="1" applyBorder="1" applyAlignment="1">
      <alignment vertical="center"/>
    </xf>
    <xf numFmtId="41" fontId="4" fillId="0" borderId="8" xfId="21" applyFont="1" applyFill="1" applyBorder="1" applyAlignment="1">
      <alignment horizontal="center" vertical="center"/>
    </xf>
    <xf numFmtId="41" fontId="6" fillId="0" borderId="8" xfId="21" applyFont="1" applyFill="1" applyBorder="1" applyAlignment="1">
      <alignment vertical="center"/>
    </xf>
    <xf numFmtId="49" fontId="5" fillId="0" borderId="8" xfId="2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right"/>
    </xf>
    <xf numFmtId="41" fontId="12" fillId="0" borderId="10" xfId="21" applyFont="1" applyFill="1" applyBorder="1" applyAlignment="1">
      <alignment horizontal="right" vertical="center"/>
    </xf>
    <xf numFmtId="41" fontId="12" fillId="0" borderId="10" xfId="21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1" fontId="4" fillId="0" borderId="0" xfId="21" applyFont="1" applyFill="1" applyBorder="1" applyAlignment="1">
      <alignment horizontal="center"/>
    </xf>
    <xf numFmtId="0" fontId="16" fillId="6" borderId="0" xfId="0" applyFont="1" applyFill="1">
      <alignment vertical="center"/>
    </xf>
    <xf numFmtId="0" fontId="15" fillId="6" borderId="0" xfId="0" applyFont="1" applyFill="1">
      <alignment vertical="center"/>
    </xf>
    <xf numFmtId="0" fontId="0" fillId="6" borderId="0" xfId="0" applyFill="1">
      <alignment vertical="center"/>
    </xf>
    <xf numFmtId="0" fontId="15" fillId="6" borderId="0" xfId="0" applyFont="1" applyFill="1" applyAlignment="1">
      <alignment horizontal="right" vertical="center"/>
    </xf>
    <xf numFmtId="49" fontId="17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right" vertical="center"/>
    </xf>
    <xf numFmtId="49" fontId="18" fillId="6" borderId="0" xfId="0" applyNumberFormat="1" applyFont="1" applyFill="1" applyAlignment="1">
      <alignment horizontal="center" vertical="center"/>
    </xf>
    <xf numFmtId="0" fontId="2" fillId="6" borderId="0" xfId="0" applyFont="1" applyFill="1">
      <alignment vertical="center"/>
    </xf>
    <xf numFmtId="0" fontId="3" fillId="0" borderId="0" xfId="26" applyFont="1" applyAlignment="1">
      <alignment horizontal="center"/>
    </xf>
    <xf numFmtId="49" fontId="4" fillId="0" borderId="3" xfId="21" applyNumberFormat="1" applyFont="1" applyFill="1" applyBorder="1" applyAlignment="1">
      <alignment horizontal="center" vertical="center" wrapText="1"/>
    </xf>
    <xf numFmtId="41" fontId="4" fillId="0" borderId="2" xfId="21" applyFont="1" applyFill="1" applyBorder="1" applyAlignment="1">
      <alignment horizontal="right" vertical="center" shrinkToFit="1"/>
    </xf>
    <xf numFmtId="176" fontId="4" fillId="0" borderId="0" xfId="0" applyNumberFormat="1" applyFont="1">
      <alignment vertical="center"/>
    </xf>
    <xf numFmtId="41" fontId="4" fillId="0" borderId="0" xfId="21" applyFont="1">
      <alignment vertical="center"/>
    </xf>
    <xf numFmtId="0" fontId="4" fillId="0" borderId="15" xfId="21" applyNumberFormat="1" applyFont="1" applyFill="1" applyBorder="1" applyAlignment="1">
      <alignment horizontal="center" vertical="center" wrapText="1"/>
    </xf>
    <xf numFmtId="41" fontId="12" fillId="0" borderId="6" xfId="2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41" fontId="12" fillId="0" borderId="0" xfId="0" applyNumberFormat="1" applyFont="1" applyFill="1">
      <alignment vertical="center"/>
    </xf>
    <xf numFmtId="0" fontId="16" fillId="0" borderId="0" xfId="0" applyFont="1" applyFill="1">
      <alignment vertical="center"/>
    </xf>
    <xf numFmtId="41" fontId="16" fillId="0" borderId="0" xfId="0" applyNumberFormat="1" applyFont="1" applyFill="1">
      <alignment vertical="center"/>
    </xf>
    <xf numFmtId="0" fontId="15" fillId="0" borderId="0" xfId="0" applyFont="1" applyFill="1">
      <alignment vertical="center"/>
    </xf>
    <xf numFmtId="0" fontId="0" fillId="0" borderId="0" xfId="0" applyFill="1">
      <alignment vertical="center"/>
    </xf>
    <xf numFmtId="41" fontId="50" fillId="0" borderId="11" xfId="21" applyFont="1" applyFill="1" applyBorder="1" applyAlignment="1">
      <alignment vertical="center" wrapText="1" shrinkToFit="1"/>
    </xf>
    <xf numFmtId="0" fontId="4" fillId="0" borderId="15" xfId="0" applyFont="1" applyFill="1" applyBorder="1" applyAlignment="1">
      <alignment vertical="center"/>
    </xf>
    <xf numFmtId="41" fontId="4" fillId="0" borderId="15" xfId="21" applyFont="1" applyFill="1" applyBorder="1" applyAlignment="1">
      <alignment vertical="center" shrinkToFit="1"/>
    </xf>
    <xf numFmtId="41" fontId="4" fillId="0" borderId="16" xfId="21" applyFont="1" applyFill="1" applyBorder="1" applyAlignment="1">
      <alignment vertical="top" shrinkToFit="1"/>
    </xf>
    <xf numFmtId="49" fontId="4" fillId="0" borderId="17" xfId="21" applyNumberFormat="1" applyFont="1" applyFill="1" applyBorder="1" applyAlignment="1">
      <alignment horizontal="center" vertical="center" shrinkToFit="1"/>
    </xf>
    <xf numFmtId="49" fontId="4" fillId="0" borderId="16" xfId="21" applyNumberFormat="1" applyFont="1" applyFill="1" applyBorder="1" applyAlignment="1">
      <alignment horizontal="center" vertical="top" shrinkToFit="1"/>
    </xf>
    <xf numFmtId="49" fontId="4" fillId="0" borderId="15" xfId="21" applyNumberFormat="1" applyFont="1" applyFill="1" applyBorder="1" applyAlignment="1">
      <alignment horizontal="center" vertical="center" shrinkToFit="1"/>
    </xf>
    <xf numFmtId="49" fontId="4" fillId="0" borderId="16" xfId="21" applyNumberFormat="1" applyFont="1" applyFill="1" applyBorder="1" applyAlignment="1">
      <alignment horizontal="center" vertical="center" shrinkToFit="1"/>
    </xf>
    <xf numFmtId="49" fontId="4" fillId="0" borderId="16" xfId="21" applyNumberFormat="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horizontal="center" vertical="center" wrapText="1" shrinkToFit="1"/>
    </xf>
    <xf numFmtId="41" fontId="4" fillId="0" borderId="17" xfId="21" applyFont="1" applyFill="1" applyBorder="1" applyAlignment="1">
      <alignment vertical="center" wrapText="1"/>
    </xf>
    <xf numFmtId="41" fontId="4" fillId="0" borderId="17" xfId="2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41" fontId="4" fillId="0" borderId="9" xfId="2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1" fontId="4" fillId="0" borderId="16" xfId="21" applyFont="1" applyFill="1" applyBorder="1" applyAlignment="1">
      <alignment horizontal="center" vertical="center"/>
    </xf>
    <xf numFmtId="189" fontId="4" fillId="0" borderId="16" xfId="21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21" applyNumberFormat="1" applyFont="1" applyFill="1" applyBorder="1" applyAlignment="1">
      <alignment horizontal="center" vertical="center"/>
    </xf>
    <xf numFmtId="41" fontId="4" fillId="0" borderId="15" xfId="21" applyFont="1" applyFill="1" applyBorder="1" applyAlignment="1">
      <alignment vertical="center"/>
    </xf>
    <xf numFmtId="41" fontId="4" fillId="0" borderId="15" xfId="21" applyFont="1" applyFill="1" applyBorder="1" applyAlignment="1">
      <alignment horizontal="center" vertical="center"/>
    </xf>
    <xf numFmtId="189" fontId="4" fillId="0" borderId="15" xfId="21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center" vertical="center"/>
    </xf>
    <xf numFmtId="41" fontId="4" fillId="0" borderId="3" xfId="21" applyFont="1" applyFill="1" applyBorder="1" applyAlignment="1">
      <alignment vertical="center"/>
    </xf>
    <xf numFmtId="49" fontId="4" fillId="0" borderId="3" xfId="21" applyNumberFormat="1" applyFont="1" applyFill="1" applyBorder="1" applyAlignment="1">
      <alignment horizontal="center" vertical="center"/>
    </xf>
    <xf numFmtId="41" fontId="4" fillId="0" borderId="11" xfId="21" applyFont="1" applyFill="1" applyBorder="1" applyAlignment="1">
      <alignment horizontal="center" vertical="center" shrinkToFit="1"/>
    </xf>
    <xf numFmtId="49" fontId="4" fillId="0" borderId="15" xfId="21" applyNumberFormat="1" applyFont="1" applyFill="1" applyBorder="1" applyAlignment="1">
      <alignment vertical="center"/>
    </xf>
    <xf numFmtId="41" fontId="4" fillId="0" borderId="0" xfId="21" applyFont="1" applyFill="1" applyBorder="1" applyAlignment="1">
      <alignment vertical="center"/>
    </xf>
    <xf numFmtId="41" fontId="4" fillId="0" borderId="17" xfId="21" applyFont="1" applyFill="1" applyBorder="1" applyAlignment="1">
      <alignment vertical="center" shrinkToFit="1"/>
    </xf>
    <xf numFmtId="41" fontId="4" fillId="0" borderId="4" xfId="21" applyFont="1" applyFill="1" applyBorder="1" applyAlignment="1">
      <alignment horizontal="left" vertical="center" wrapText="1" shrinkToFit="1"/>
    </xf>
    <xf numFmtId="49" fontId="4" fillId="0" borderId="5" xfId="21" applyNumberFormat="1" applyFont="1" applyFill="1" applyBorder="1" applyAlignment="1">
      <alignment horizontal="center" vertical="center" wrapText="1" shrinkToFit="1"/>
    </xf>
    <xf numFmtId="41" fontId="4" fillId="0" borderId="15" xfId="21" applyFont="1" applyFill="1" applyBorder="1" applyAlignment="1">
      <alignment horizontal="right" vertical="center"/>
    </xf>
    <xf numFmtId="41" fontId="4" fillId="0" borderId="6" xfId="21" applyFont="1" applyFill="1" applyBorder="1" applyAlignment="1">
      <alignment horizontal="left" vertical="center" wrapText="1" shrinkToFit="1"/>
    </xf>
    <xf numFmtId="49" fontId="4" fillId="0" borderId="0" xfId="21" applyNumberFormat="1" applyFont="1" applyFill="1" applyBorder="1" applyAlignment="1">
      <alignment horizontal="center" vertical="center" wrapText="1" shrinkToFit="1"/>
    </xf>
    <xf numFmtId="41" fontId="4" fillId="0" borderId="15" xfId="21" applyFont="1" applyFill="1" applyBorder="1" applyAlignment="1">
      <alignment horizontal="center" vertical="center" shrinkToFit="1"/>
    </xf>
    <xf numFmtId="41" fontId="4" fillId="0" borderId="6" xfId="21" applyFont="1" applyFill="1" applyBorder="1" applyAlignment="1">
      <alignment horizontal="left" vertical="center" shrinkToFit="1"/>
    </xf>
    <xf numFmtId="41" fontId="4" fillId="0" borderId="12" xfId="21" applyFont="1" applyFill="1" applyBorder="1" applyAlignment="1">
      <alignment vertical="center"/>
    </xf>
    <xf numFmtId="49" fontId="4" fillId="0" borderId="0" xfId="21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vertical="center"/>
    </xf>
    <xf numFmtId="41" fontId="4" fillId="0" borderId="2" xfId="21" applyFont="1" applyFill="1" applyBorder="1" applyAlignment="1">
      <alignment vertical="center"/>
    </xf>
    <xf numFmtId="49" fontId="4" fillId="0" borderId="2" xfId="21" applyNumberFormat="1" applyFont="1" applyFill="1" applyBorder="1" applyAlignment="1">
      <alignment horizontal="center" vertical="center" shrinkToFit="1"/>
    </xf>
    <xf numFmtId="49" fontId="4" fillId="0" borderId="17" xfId="21" applyNumberFormat="1" applyFont="1" applyFill="1" applyBorder="1" applyAlignment="1">
      <alignment vertical="center"/>
    </xf>
    <xf numFmtId="41" fontId="4" fillId="0" borderId="17" xfId="21" applyFont="1" applyFill="1" applyBorder="1" applyAlignment="1">
      <alignment horizontal="center" vertical="center" shrinkToFit="1"/>
    </xf>
    <xf numFmtId="41" fontId="4" fillId="0" borderId="4" xfId="21" applyFont="1" applyFill="1" applyBorder="1" applyAlignment="1">
      <alignment horizontal="left" vertical="center" shrinkToFit="1"/>
    </xf>
    <xf numFmtId="41" fontId="4" fillId="0" borderId="16" xfId="21" applyFont="1" applyFill="1" applyBorder="1" applyAlignment="1">
      <alignment vertical="center" shrinkToFit="1"/>
    </xf>
    <xf numFmtId="41" fontId="4" fillId="0" borderId="16" xfId="21" applyFont="1" applyFill="1" applyBorder="1" applyAlignment="1">
      <alignment horizontal="right" vertical="center"/>
    </xf>
    <xf numFmtId="41" fontId="4" fillId="0" borderId="7" xfId="21" applyFont="1" applyFill="1" applyBorder="1" applyAlignment="1">
      <alignment horizontal="left" vertical="center" shrinkToFit="1"/>
    </xf>
    <xf numFmtId="49" fontId="4" fillId="0" borderId="8" xfId="21" applyNumberFormat="1" applyFont="1" applyFill="1" applyBorder="1" applyAlignment="1">
      <alignment horizontal="center" vertical="center" shrinkToFit="1"/>
    </xf>
    <xf numFmtId="41" fontId="4" fillId="0" borderId="11" xfId="21" applyFont="1" applyFill="1" applyBorder="1" applyAlignment="1">
      <alignment horizontal="left" vertical="center" wrapText="1" shrinkToFit="1"/>
    </xf>
    <xf numFmtId="41" fontId="4" fillId="0" borderId="5" xfId="21" applyFont="1" applyFill="1" applyBorder="1" applyAlignment="1">
      <alignment vertical="center"/>
    </xf>
    <xf numFmtId="49" fontId="4" fillId="0" borderId="16" xfId="21" applyNumberFormat="1" applyFont="1" applyFill="1" applyBorder="1" applyAlignment="1">
      <alignment vertical="center"/>
    </xf>
    <xf numFmtId="41" fontId="4" fillId="0" borderId="16" xfId="21" applyFont="1" applyFill="1" applyBorder="1" applyAlignment="1">
      <alignment horizontal="center" vertical="center" shrinkToFit="1"/>
    </xf>
    <xf numFmtId="49" fontId="4" fillId="0" borderId="8" xfId="21" applyNumberFormat="1" applyFont="1" applyFill="1" applyBorder="1" applyAlignment="1">
      <alignment horizontal="center" vertical="center" wrapText="1" shrinkToFit="1"/>
    </xf>
    <xf numFmtId="41" fontId="4" fillId="0" borderId="3" xfId="21" applyFont="1" applyFill="1" applyBorder="1" applyAlignment="1">
      <alignment horizontal="left" vertical="center"/>
    </xf>
    <xf numFmtId="41" fontId="4" fillId="0" borderId="4" xfId="21" applyFont="1" applyFill="1" applyBorder="1" applyAlignment="1">
      <alignment vertical="center" shrinkToFit="1"/>
    </xf>
    <xf numFmtId="41" fontId="4" fillId="0" borderId="10" xfId="21" applyFont="1" applyFill="1" applyBorder="1" applyAlignment="1">
      <alignment vertical="center" shrinkToFit="1"/>
    </xf>
    <xf numFmtId="41" fontId="4" fillId="0" borderId="6" xfId="21" applyFont="1" applyFill="1" applyBorder="1" applyAlignment="1">
      <alignment vertical="center" shrinkToFit="1"/>
    </xf>
    <xf numFmtId="41" fontId="4" fillId="0" borderId="12" xfId="21" applyFont="1" applyFill="1" applyBorder="1" applyAlignment="1">
      <alignment vertical="center" shrinkToFit="1"/>
    </xf>
    <xf numFmtId="49" fontId="4" fillId="0" borderId="15" xfId="21" applyNumberFormat="1" applyFont="1" applyFill="1" applyBorder="1" applyAlignment="1">
      <alignment vertical="top"/>
    </xf>
    <xf numFmtId="49" fontId="4" fillId="0" borderId="16" xfId="21" applyNumberFormat="1" applyFont="1" applyFill="1" applyBorder="1" applyAlignment="1">
      <alignment vertical="top"/>
    </xf>
    <xf numFmtId="41" fontId="4" fillId="0" borderId="9" xfId="21" applyFont="1" applyFill="1" applyBorder="1" applyAlignment="1">
      <alignment vertical="center" shrinkToFit="1"/>
    </xf>
    <xf numFmtId="188" fontId="4" fillId="0" borderId="3" xfId="0" applyNumberFormat="1" applyFont="1" applyFill="1" applyBorder="1" applyAlignment="1">
      <alignment horizontal="right" vertical="center"/>
    </xf>
    <xf numFmtId="188" fontId="4" fillId="0" borderId="17" xfId="21" applyNumberFormat="1" applyFont="1" applyFill="1" applyBorder="1" applyAlignment="1">
      <alignment horizontal="right" vertical="center"/>
    </xf>
    <xf numFmtId="188" fontId="4" fillId="0" borderId="3" xfId="21" applyNumberFormat="1" applyFont="1" applyFill="1" applyBorder="1" applyAlignment="1">
      <alignment horizontal="right" vertical="center"/>
    </xf>
    <xf numFmtId="188" fontId="4" fillId="0" borderId="3" xfId="21" applyNumberFormat="1" applyFont="1" applyFill="1" applyBorder="1" applyAlignment="1">
      <alignment horizontal="right" vertical="center" shrinkToFit="1"/>
    </xf>
    <xf numFmtId="188" fontId="4" fillId="0" borderId="16" xfId="21" applyNumberFormat="1" applyFont="1" applyFill="1" applyBorder="1" applyAlignment="1">
      <alignment horizontal="right" vertical="center"/>
    </xf>
    <xf numFmtId="188" fontId="4" fillId="0" borderId="15" xfId="21" applyNumberFormat="1" applyFont="1" applyFill="1" applyBorder="1" applyAlignment="1">
      <alignment horizontal="right" vertical="center"/>
    </xf>
    <xf numFmtId="49" fontId="4" fillId="0" borderId="16" xfId="21" applyNumberFormat="1" applyFont="1" applyFill="1" applyBorder="1" applyAlignment="1">
      <alignment horizontal="center" vertical="center" wrapText="1" shrinkToFit="1"/>
    </xf>
    <xf numFmtId="188" fontId="4" fillId="0" borderId="16" xfId="21" applyNumberFormat="1" applyFont="1" applyFill="1" applyBorder="1" applyAlignment="1">
      <alignment horizontal="right" vertical="center" shrinkToFit="1"/>
    </xf>
    <xf numFmtId="41" fontId="4" fillId="0" borderId="3" xfId="21" applyFont="1" applyFill="1" applyBorder="1" applyAlignment="1">
      <alignment horizontal="center" vertical="center" wrapText="1" shrinkToFit="1"/>
    </xf>
    <xf numFmtId="41" fontId="4" fillId="0" borderId="3" xfId="21" applyFont="1" applyFill="1" applyBorder="1" applyAlignment="1">
      <alignment horizontal="left" vertical="center" shrinkToFit="1"/>
    </xf>
    <xf numFmtId="41" fontId="4" fillId="0" borderId="17" xfId="21" applyFont="1" applyFill="1" applyBorder="1" applyAlignment="1">
      <alignment horizontal="left" vertical="center" shrinkToFit="1"/>
    </xf>
    <xf numFmtId="188" fontId="4" fillId="0" borderId="17" xfId="21" applyNumberFormat="1" applyFont="1" applyFill="1" applyBorder="1" applyAlignment="1">
      <alignment horizontal="right" vertical="center" shrinkToFit="1"/>
    </xf>
    <xf numFmtId="0" fontId="4" fillId="0" borderId="16" xfId="21" applyNumberFormat="1" applyFont="1" applyFill="1" applyBorder="1" applyAlignment="1">
      <alignment horizontal="center" vertical="center"/>
    </xf>
    <xf numFmtId="41" fontId="4" fillId="0" borderId="17" xfId="2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1" fontId="4" fillId="0" borderId="7" xfId="21" applyFont="1" applyFill="1" applyBorder="1" applyAlignment="1">
      <alignment vertical="center" shrinkToFit="1"/>
    </xf>
    <xf numFmtId="41" fontId="4" fillId="0" borderId="15" xfId="21" applyFont="1" applyFill="1" applyBorder="1" applyAlignment="1">
      <alignment vertical="center" wrapText="1"/>
    </xf>
    <xf numFmtId="41" fontId="4" fillId="0" borderId="15" xfId="21" applyFont="1" applyFill="1" applyBorder="1" applyAlignment="1">
      <alignment horizontal="center" vertical="center" wrapText="1"/>
    </xf>
    <xf numFmtId="41" fontId="4" fillId="0" borderId="15" xfId="21" applyFont="1" applyFill="1" applyBorder="1" applyAlignment="1">
      <alignment horizontal="center" vertical="center" wrapText="1" shrinkToFit="1"/>
    </xf>
    <xf numFmtId="0" fontId="4" fillId="0" borderId="3" xfId="21" applyNumberFormat="1" applyFont="1" applyFill="1" applyBorder="1" applyAlignment="1">
      <alignment horizontal="center" vertical="center" wrapText="1"/>
    </xf>
    <xf numFmtId="0" fontId="4" fillId="0" borderId="17" xfId="21" applyNumberFormat="1" applyFont="1" applyFill="1" applyBorder="1" applyAlignment="1">
      <alignment horizontal="center" vertical="center" wrapText="1"/>
    </xf>
    <xf numFmtId="0" fontId="4" fillId="0" borderId="15" xfId="21" applyNumberFormat="1" applyFont="1" applyFill="1" applyBorder="1" applyAlignment="1">
      <alignment vertical="center" shrinkToFit="1"/>
    </xf>
    <xf numFmtId="41" fontId="4" fillId="0" borderId="16" xfId="21" applyFont="1" applyFill="1" applyBorder="1" applyAlignment="1">
      <alignment vertical="center" wrapText="1" shrinkToFit="1"/>
    </xf>
    <xf numFmtId="41" fontId="4" fillId="0" borderId="15" xfId="21" applyFont="1" applyFill="1" applyBorder="1" applyAlignment="1">
      <alignment vertical="top" shrinkToFit="1"/>
    </xf>
    <xf numFmtId="49" fontId="4" fillId="0" borderId="3" xfId="21" applyNumberFormat="1" applyFont="1" applyFill="1" applyBorder="1" applyAlignment="1">
      <alignment horizontal="center" vertical="center" wrapText="1" shrinkToFit="1"/>
    </xf>
    <xf numFmtId="49" fontId="4" fillId="0" borderId="15" xfId="21" applyNumberFormat="1" applyFont="1" applyFill="1" applyBorder="1" applyAlignment="1">
      <alignment vertical="center" shrinkToFit="1"/>
    </xf>
    <xf numFmtId="49" fontId="4" fillId="0" borderId="16" xfId="21" applyNumberFormat="1" applyFont="1" applyFill="1" applyBorder="1" applyAlignment="1">
      <alignment vertical="center" shrinkToFit="1"/>
    </xf>
    <xf numFmtId="49" fontId="4" fillId="0" borderId="17" xfId="21" applyNumberFormat="1" applyFont="1" applyFill="1" applyBorder="1" applyAlignment="1">
      <alignment vertical="center" shrinkToFit="1"/>
    </xf>
    <xf numFmtId="49" fontId="4" fillId="0" borderId="4" xfId="21" applyNumberFormat="1" applyFont="1" applyFill="1" applyBorder="1" applyAlignment="1">
      <alignment vertical="center" shrinkToFit="1"/>
    </xf>
    <xf numFmtId="49" fontId="4" fillId="0" borderId="10" xfId="21" applyNumberFormat="1" applyFont="1" applyFill="1" applyBorder="1" applyAlignment="1">
      <alignment vertical="center" shrinkToFit="1"/>
    </xf>
    <xf numFmtId="49" fontId="4" fillId="0" borderId="6" xfId="21" applyNumberFormat="1" applyFont="1" applyFill="1" applyBorder="1" applyAlignment="1">
      <alignment vertical="center" shrinkToFit="1"/>
    </xf>
    <xf numFmtId="49" fontId="4" fillId="0" borderId="12" xfId="21" applyNumberFormat="1" applyFont="1" applyFill="1" applyBorder="1" applyAlignment="1">
      <alignment vertical="center" shrinkToFit="1"/>
    </xf>
    <xf numFmtId="49" fontId="4" fillId="0" borderId="3" xfId="21" applyNumberFormat="1" applyFont="1" applyFill="1" applyBorder="1" applyAlignment="1">
      <alignment vertical="center" shrinkToFit="1"/>
    </xf>
    <xf numFmtId="49" fontId="4" fillId="0" borderId="7" xfId="21" applyNumberFormat="1" applyFont="1" applyFill="1" applyBorder="1" applyAlignment="1">
      <alignment vertical="center" shrinkToFit="1"/>
    </xf>
    <xf numFmtId="49" fontId="4" fillId="0" borderId="9" xfId="21" applyNumberFormat="1" applyFont="1" applyFill="1" applyBorder="1" applyAlignment="1">
      <alignment vertical="center" shrinkToFit="1"/>
    </xf>
    <xf numFmtId="49" fontId="4" fillId="0" borderId="17" xfId="21" applyNumberFormat="1" applyFont="1" applyFill="1" applyBorder="1" applyAlignment="1">
      <alignment horizontal="center" vertical="center" wrapText="1"/>
    </xf>
    <xf numFmtId="49" fontId="43" fillId="0" borderId="17" xfId="21" applyNumberFormat="1" applyFont="1" applyFill="1" applyBorder="1" applyAlignment="1">
      <alignment vertical="center" shrinkToFit="1"/>
    </xf>
    <xf numFmtId="188" fontId="4" fillId="0" borderId="15" xfId="21" applyNumberFormat="1" applyFont="1" applyFill="1" applyBorder="1" applyAlignment="1">
      <alignment horizontal="right" vertical="center" shrinkToFit="1"/>
    </xf>
    <xf numFmtId="41" fontId="4" fillId="0" borderId="5" xfId="21" applyFont="1" applyFill="1" applyBorder="1" applyAlignment="1">
      <alignment horizontal="left" vertical="center" wrapText="1" shrinkToFit="1"/>
    </xf>
    <xf numFmtId="41" fontId="4" fillId="0" borderId="0" xfId="21" applyFont="1" applyFill="1" applyBorder="1" applyAlignment="1">
      <alignment horizontal="left" vertical="center" wrapText="1" shrinkToFit="1"/>
    </xf>
    <xf numFmtId="41" fontId="4" fillId="0" borderId="8" xfId="21" applyFont="1" applyFill="1" applyBorder="1" applyAlignment="1">
      <alignment horizontal="left" vertical="center" shrinkToFit="1"/>
    </xf>
    <xf numFmtId="41" fontId="4" fillId="0" borderId="13" xfId="21" applyFont="1" applyFill="1" applyBorder="1" applyAlignment="1">
      <alignment vertical="center"/>
    </xf>
    <xf numFmtId="41" fontId="4" fillId="0" borderId="8" xfId="2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1" fontId="4" fillId="0" borderId="16" xfId="21" applyFont="1" applyFill="1" applyBorder="1" applyAlignment="1">
      <alignment vertical="center"/>
    </xf>
    <xf numFmtId="41" fontId="4" fillId="0" borderId="7" xfId="21" applyFont="1" applyFill="1" applyBorder="1" applyAlignment="1">
      <alignment vertical="center"/>
    </xf>
    <xf numFmtId="49" fontId="4" fillId="0" borderId="0" xfId="21" applyNumberFormat="1" applyFont="1" applyFill="1" applyBorder="1" applyAlignment="1">
      <alignment horizontal="left" vertical="center" shrinkToFit="1"/>
    </xf>
    <xf numFmtId="49" fontId="4" fillId="0" borderId="0" xfId="21" applyNumberFormat="1" applyFont="1" applyFill="1" applyBorder="1" applyAlignment="1">
      <alignment horizontal="right" vertical="center" shrinkToFit="1"/>
    </xf>
    <xf numFmtId="49" fontId="4" fillId="0" borderId="11" xfId="21" applyNumberFormat="1" applyFont="1" applyFill="1" applyBorder="1" applyAlignment="1">
      <alignment horizontal="left" vertical="center" shrinkToFit="1"/>
    </xf>
    <xf numFmtId="49" fontId="4" fillId="0" borderId="2" xfId="21" applyNumberFormat="1" applyFont="1" applyFill="1" applyBorder="1" applyAlignment="1">
      <alignment horizontal="right" vertical="center" shrinkToFit="1"/>
    </xf>
    <xf numFmtId="49" fontId="4" fillId="0" borderId="4" xfId="21" applyNumberFormat="1" applyFont="1" applyFill="1" applyBorder="1" applyAlignment="1">
      <alignment horizontal="left" vertical="center" wrapText="1" shrinkToFit="1"/>
    </xf>
    <xf numFmtId="49" fontId="4" fillId="0" borderId="5" xfId="21" applyNumberFormat="1" applyFont="1" applyFill="1" applyBorder="1" applyAlignment="1">
      <alignment horizontal="right" vertical="center" shrinkToFit="1"/>
    </xf>
    <xf numFmtId="49" fontId="4" fillId="0" borderId="6" xfId="21" applyNumberFormat="1" applyFont="1" applyFill="1" applyBorder="1" applyAlignment="1">
      <alignment horizontal="left" vertical="center" wrapText="1" shrinkToFit="1"/>
    </xf>
    <xf numFmtId="49" fontId="4" fillId="0" borderId="6" xfId="21" applyNumberFormat="1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0" xfId="21" applyNumberFormat="1" applyFont="1" applyFill="1" applyBorder="1" applyAlignment="1">
      <alignment horizontal="right" vertical="center" wrapText="1" shrinkToFit="1"/>
    </xf>
    <xf numFmtId="49" fontId="4" fillId="0" borderId="7" xfId="21" applyNumberFormat="1" applyFont="1" applyFill="1" applyBorder="1" applyAlignment="1">
      <alignment horizontal="left" vertical="center" shrinkToFit="1"/>
    </xf>
    <xf numFmtId="49" fontId="4" fillId="0" borderId="8" xfId="21" applyNumberFormat="1" applyFont="1" applyFill="1" applyBorder="1" applyAlignment="1">
      <alignment horizontal="right" vertical="center" shrinkToFit="1"/>
    </xf>
    <xf numFmtId="49" fontId="4" fillId="0" borderId="4" xfId="21" applyNumberFormat="1" applyFont="1" applyFill="1" applyBorder="1" applyAlignment="1">
      <alignment horizontal="left" vertical="center" shrinkToFit="1"/>
    </xf>
    <xf numFmtId="41" fontId="12" fillId="0" borderId="10" xfId="0" applyNumberFormat="1" applyFont="1" applyFill="1" applyBorder="1" applyAlignment="1">
      <alignment horizontal="right" vertical="center"/>
    </xf>
    <xf numFmtId="41" fontId="12" fillId="0" borderId="13" xfId="21" applyFont="1" applyFill="1" applyBorder="1" applyAlignment="1">
      <alignment horizontal="center" vertical="center" shrinkToFit="1"/>
    </xf>
    <xf numFmtId="41" fontId="12" fillId="0" borderId="10" xfId="21" applyFont="1" applyFill="1" applyBorder="1" applyAlignment="1">
      <alignment horizontal="center" vertical="center" shrinkToFit="1"/>
    </xf>
    <xf numFmtId="49" fontId="4" fillId="0" borderId="17" xfId="21" applyNumberFormat="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horizontal="center" vertical="center"/>
    </xf>
    <xf numFmtId="49" fontId="4" fillId="0" borderId="2" xfId="21" applyNumberFormat="1" applyFont="1" applyFill="1" applyBorder="1" applyAlignment="1">
      <alignment vertical="center" shrinkToFit="1"/>
    </xf>
    <xf numFmtId="188" fontId="4" fillId="0" borderId="15" xfId="0" applyNumberFormat="1" applyFont="1" applyFill="1" applyBorder="1" applyAlignment="1">
      <alignment horizontal="right" vertical="center"/>
    </xf>
    <xf numFmtId="188" fontId="4" fillId="0" borderId="15" xfId="21" applyNumberFormat="1" applyFont="1" applyFill="1" applyBorder="1" applyAlignment="1">
      <alignment horizontal="right" vertical="center" wrapText="1"/>
    </xf>
    <xf numFmtId="49" fontId="4" fillId="0" borderId="4" xfId="21" applyNumberFormat="1" applyFont="1" applyFill="1" applyBorder="1" applyAlignment="1">
      <alignment horizontal="center" vertical="center"/>
    </xf>
    <xf numFmtId="49" fontId="4" fillId="0" borderId="5" xfId="21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1" xfId="21" applyNumberFormat="1" applyFont="1" applyFill="1" applyBorder="1" applyAlignment="1">
      <alignment horizontal="center" vertical="center"/>
    </xf>
    <xf numFmtId="49" fontId="4" fillId="0" borderId="13" xfId="21" applyNumberFormat="1" applyFont="1" applyFill="1" applyBorder="1" applyAlignment="1">
      <alignment horizontal="center" vertical="center"/>
    </xf>
    <xf numFmtId="41" fontId="4" fillId="0" borderId="3" xfId="2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horizontal="center" vertical="top" shrinkToFit="1"/>
    </xf>
    <xf numFmtId="41" fontId="40" fillId="5" borderId="3" xfId="22" applyFont="1" applyFill="1" applyBorder="1" applyAlignment="1">
      <alignment horizontal="center" vertical="center"/>
    </xf>
    <xf numFmtId="190" fontId="4" fillId="0" borderId="10" xfId="21" applyNumberFormat="1" applyFont="1" applyFill="1" applyBorder="1" applyAlignment="1">
      <alignment vertical="center" shrinkToFit="1"/>
    </xf>
    <xf numFmtId="190" fontId="4" fillId="0" borderId="13" xfId="0" applyNumberFormat="1" applyFont="1" applyFill="1" applyBorder="1" applyAlignment="1">
      <alignment vertical="center"/>
    </xf>
    <xf numFmtId="190" fontId="4" fillId="0" borderId="12" xfId="21" applyNumberFormat="1" applyFont="1" applyFill="1" applyBorder="1" applyAlignment="1">
      <alignment vertical="center" shrinkToFit="1"/>
    </xf>
    <xf numFmtId="190" fontId="4" fillId="0" borderId="9" xfId="21" applyNumberFormat="1" applyFont="1" applyFill="1" applyBorder="1" applyAlignment="1">
      <alignment vertical="center" shrinkToFit="1"/>
    </xf>
    <xf numFmtId="190" fontId="4" fillId="0" borderId="16" xfId="21" applyNumberFormat="1" applyFont="1" applyFill="1" applyBorder="1" applyAlignment="1">
      <alignment horizontal="center" vertical="center"/>
    </xf>
    <xf numFmtId="190" fontId="4" fillId="0" borderId="16" xfId="21" applyNumberFormat="1" applyFont="1" applyFill="1" applyBorder="1" applyAlignment="1">
      <alignment horizontal="right" vertical="center"/>
    </xf>
    <xf numFmtId="190" fontId="4" fillId="0" borderId="3" xfId="21" applyNumberFormat="1" applyFont="1" applyFill="1" applyBorder="1" applyAlignment="1">
      <alignment horizontal="center" vertical="center"/>
    </xf>
    <xf numFmtId="190" fontId="4" fillId="0" borderId="3" xfId="21" applyNumberFormat="1" applyFont="1" applyFill="1" applyBorder="1" applyAlignment="1">
      <alignment horizontal="right" vertical="center"/>
    </xf>
    <xf numFmtId="190" fontId="4" fillId="0" borderId="15" xfId="21" applyNumberFormat="1" applyFont="1" applyFill="1" applyBorder="1" applyAlignment="1">
      <alignment horizontal="center" vertical="center"/>
    </xf>
    <xf numFmtId="190" fontId="4" fillId="0" borderId="15" xfId="21" applyNumberFormat="1" applyFont="1" applyFill="1" applyBorder="1" applyAlignment="1">
      <alignment horizontal="right" vertical="center"/>
    </xf>
    <xf numFmtId="190" fontId="4" fillId="0" borderId="17" xfId="21" applyNumberFormat="1" applyFont="1" applyFill="1" applyBorder="1" applyAlignment="1">
      <alignment vertical="center" shrinkToFit="1"/>
    </xf>
    <xf numFmtId="190" fontId="4" fillId="0" borderId="3" xfId="21" applyNumberFormat="1" applyFont="1" applyFill="1" applyBorder="1" applyAlignment="1">
      <alignment vertical="center" shrinkToFit="1"/>
    </xf>
    <xf numFmtId="190" fontId="4" fillId="0" borderId="15" xfId="0" applyNumberFormat="1" applyFont="1" applyFill="1" applyBorder="1" applyAlignment="1">
      <alignment vertical="center"/>
    </xf>
    <xf numFmtId="190" fontId="4" fillId="0" borderId="15" xfId="21" applyNumberFormat="1" applyFont="1" applyFill="1" applyBorder="1" applyAlignment="1">
      <alignment vertical="center" shrinkToFit="1"/>
    </xf>
    <xf numFmtId="190" fontId="4" fillId="0" borderId="16" xfId="21" applyNumberFormat="1" applyFont="1" applyFill="1" applyBorder="1" applyAlignment="1">
      <alignment vertical="center" shrinkToFit="1"/>
    </xf>
    <xf numFmtId="190" fontId="4" fillId="0" borderId="17" xfId="21" applyNumberFormat="1" applyFont="1" applyFill="1" applyBorder="1" applyAlignment="1">
      <alignment vertical="center"/>
    </xf>
    <xf numFmtId="190" fontId="4" fillId="0" borderId="15" xfId="21" applyNumberFormat="1" applyFont="1" applyFill="1" applyBorder="1" applyAlignment="1">
      <alignment vertical="center"/>
    </xf>
    <xf numFmtId="190" fontId="4" fillId="0" borderId="16" xfId="21" applyNumberFormat="1" applyFont="1" applyFill="1" applyBorder="1" applyAlignment="1">
      <alignment vertical="center"/>
    </xf>
    <xf numFmtId="190" fontId="4" fillId="0" borderId="3" xfId="0" applyNumberFormat="1" applyFont="1" applyFill="1" applyBorder="1" applyAlignment="1">
      <alignment vertical="center"/>
    </xf>
    <xf numFmtId="190" fontId="4" fillId="0" borderId="3" xfId="21" applyNumberFormat="1" applyFont="1" applyFill="1" applyBorder="1" applyAlignment="1">
      <alignment vertical="center"/>
    </xf>
    <xf numFmtId="190" fontId="4" fillId="0" borderId="11" xfId="21" applyNumberFormat="1" applyFont="1" applyFill="1" applyBorder="1" applyAlignment="1">
      <alignment vertical="center" shrinkToFit="1"/>
    </xf>
    <xf numFmtId="190" fontId="4" fillId="0" borderId="4" xfId="21" applyNumberFormat="1" applyFont="1" applyFill="1" applyBorder="1" applyAlignment="1">
      <alignment vertical="center" shrinkToFit="1"/>
    </xf>
    <xf numFmtId="190" fontId="4" fillId="0" borderId="6" xfId="21" applyNumberFormat="1" applyFont="1" applyFill="1" applyBorder="1" applyAlignment="1">
      <alignment vertical="center" shrinkToFit="1"/>
    </xf>
    <xf numFmtId="190" fontId="4" fillId="0" borderId="7" xfId="21" applyNumberFormat="1" applyFont="1" applyFill="1" applyBorder="1" applyAlignment="1">
      <alignment vertical="center" shrinkToFit="1"/>
    </xf>
    <xf numFmtId="190" fontId="43" fillId="0" borderId="6" xfId="21" applyNumberFormat="1" applyFont="1" applyFill="1" applyBorder="1" applyAlignment="1">
      <alignment vertical="center"/>
    </xf>
    <xf numFmtId="190" fontId="4" fillId="0" borderId="6" xfId="21" applyNumberFormat="1" applyFont="1" applyFill="1" applyBorder="1" applyAlignment="1">
      <alignment vertical="center"/>
    </xf>
    <xf numFmtId="190" fontId="4" fillId="0" borderId="7" xfId="2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41" fontId="4" fillId="0" borderId="7" xfId="21" applyFont="1" applyFill="1" applyBorder="1" applyAlignment="1">
      <alignment horizontal="left" vertical="center" wrapText="1" shrinkToFit="1"/>
    </xf>
    <xf numFmtId="49" fontId="4" fillId="0" borderId="11" xfId="21" applyNumberFormat="1" applyFont="1" applyFill="1" applyBorder="1" applyAlignment="1">
      <alignment vertical="center"/>
    </xf>
    <xf numFmtId="49" fontId="4" fillId="0" borderId="13" xfId="21" applyNumberFormat="1" applyFont="1" applyFill="1" applyBorder="1" applyAlignment="1">
      <alignment vertical="center"/>
    </xf>
    <xf numFmtId="49" fontId="4" fillId="0" borderId="5" xfId="21" applyNumberFormat="1" applyFont="1" applyFill="1" applyBorder="1" applyAlignment="1">
      <alignment horizontal="center" vertical="center"/>
    </xf>
    <xf numFmtId="49" fontId="4" fillId="0" borderId="0" xfId="21" applyNumberFormat="1" applyFont="1" applyFill="1" applyBorder="1" applyAlignment="1">
      <alignment horizontal="center" vertical="center"/>
    </xf>
    <xf numFmtId="49" fontId="4" fillId="0" borderId="8" xfId="21" applyNumberFormat="1" applyFont="1" applyFill="1" applyBorder="1" applyAlignment="1">
      <alignment horizontal="center" vertical="center"/>
    </xf>
    <xf numFmtId="49" fontId="4" fillId="0" borderId="4" xfId="21" applyNumberFormat="1" applyFont="1" applyFill="1" applyBorder="1" applyAlignment="1">
      <alignment vertical="center"/>
    </xf>
    <xf numFmtId="49" fontId="4" fillId="0" borderId="5" xfId="21" applyNumberFormat="1" applyFont="1" applyFill="1" applyBorder="1" applyAlignment="1">
      <alignment vertical="center"/>
    </xf>
    <xf numFmtId="49" fontId="4" fillId="0" borderId="10" xfId="21" applyNumberFormat="1" applyFont="1" applyFill="1" applyBorder="1" applyAlignment="1">
      <alignment vertical="center"/>
    </xf>
    <xf numFmtId="41" fontId="4" fillId="0" borderId="11" xfId="21" applyFont="1" applyFill="1" applyBorder="1" applyAlignment="1">
      <alignment horizontal="left" vertical="center" shrinkToFit="1"/>
    </xf>
    <xf numFmtId="41" fontId="4" fillId="0" borderId="4" xfId="21" applyFont="1" applyFill="1" applyBorder="1" applyAlignment="1">
      <alignment horizontal="center" vertical="center" shrinkToFit="1"/>
    </xf>
    <xf numFmtId="41" fontId="4" fillId="0" borderId="12" xfId="21" applyFont="1" applyFill="1" applyBorder="1" applyAlignment="1">
      <alignment horizontal="center" vertical="center" shrinkToFit="1"/>
    </xf>
    <xf numFmtId="41" fontId="4" fillId="0" borderId="7" xfId="21" applyFont="1" applyFill="1" applyBorder="1" applyAlignment="1">
      <alignment horizontal="center" vertical="center" shrinkToFit="1"/>
    </xf>
    <xf numFmtId="41" fontId="4" fillId="0" borderId="9" xfId="21" applyFont="1" applyFill="1" applyBorder="1" applyAlignment="1">
      <alignment horizontal="center" vertical="center" shrinkToFit="1"/>
    </xf>
    <xf numFmtId="41" fontId="4" fillId="0" borderId="11" xfId="21" applyFont="1" applyFill="1" applyBorder="1" applyAlignment="1">
      <alignment vertical="center" shrinkToFit="1"/>
    </xf>
    <xf numFmtId="49" fontId="4" fillId="0" borderId="11" xfId="21" applyNumberFormat="1" applyFont="1" applyFill="1" applyBorder="1" applyAlignment="1">
      <alignment vertical="center" shrinkToFit="1"/>
    </xf>
    <xf numFmtId="49" fontId="4" fillId="0" borderId="13" xfId="21" applyNumberFormat="1" applyFont="1" applyFill="1" applyBorder="1" applyAlignment="1">
      <alignment vertical="center" shrinkToFit="1"/>
    </xf>
    <xf numFmtId="41" fontId="4" fillId="0" borderId="0" xfId="21" applyFont="1" applyFill="1" applyBorder="1" applyAlignment="1">
      <alignment horizontal="center" vertical="center"/>
    </xf>
    <xf numFmtId="49" fontId="4" fillId="0" borderId="7" xfId="21" applyNumberFormat="1" applyFont="1" applyFill="1" applyBorder="1" applyAlignment="1">
      <alignment vertical="center"/>
    </xf>
    <xf numFmtId="49" fontId="4" fillId="0" borderId="8" xfId="21" applyNumberFormat="1" applyFont="1" applyFill="1" applyBorder="1" applyAlignment="1">
      <alignment vertical="center"/>
    </xf>
    <xf numFmtId="49" fontId="4" fillId="0" borderId="9" xfId="21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3" xfId="21" applyFont="1" applyFill="1" applyBorder="1" applyAlignment="1">
      <alignment horizontal="center" vertical="center"/>
    </xf>
    <xf numFmtId="190" fontId="4" fillId="0" borderId="2" xfId="21" applyNumberFormat="1" applyFont="1" applyFill="1" applyBorder="1" applyAlignment="1">
      <alignment horizontal="right" vertical="center"/>
    </xf>
    <xf numFmtId="190" fontId="4" fillId="0" borderId="2" xfId="21" applyNumberFormat="1" applyFont="1" applyFill="1" applyBorder="1" applyAlignment="1">
      <alignment horizontal="right" vertical="center" shrinkToFit="1"/>
    </xf>
    <xf numFmtId="190" fontId="4" fillId="0" borderId="0" xfId="21" applyNumberFormat="1" applyFont="1" applyFill="1" applyBorder="1" applyAlignment="1">
      <alignment horizontal="right" vertical="center" shrinkToFit="1"/>
    </xf>
    <xf numFmtId="190" fontId="4" fillId="0" borderId="2" xfId="21" applyNumberFormat="1" applyFont="1" applyFill="1" applyBorder="1" applyAlignment="1">
      <alignment vertical="center" shrinkToFit="1"/>
    </xf>
    <xf numFmtId="190" fontId="4" fillId="0" borderId="5" xfId="21" applyNumberFormat="1" applyFont="1" applyFill="1" applyBorder="1" applyAlignment="1">
      <alignment horizontal="right" vertical="center" shrinkToFit="1"/>
    </xf>
    <xf numFmtId="190" fontId="4" fillId="0" borderId="8" xfId="21" applyNumberFormat="1" applyFont="1" applyFill="1" applyBorder="1" applyAlignment="1">
      <alignment horizontal="right" vertical="center" shrinkToFit="1"/>
    </xf>
    <xf numFmtId="190" fontId="4" fillId="0" borderId="0" xfId="21" applyNumberFormat="1" applyFont="1" applyFill="1" applyBorder="1" applyAlignment="1">
      <alignment horizontal="right" vertical="center"/>
    </xf>
    <xf numFmtId="41" fontId="5" fillId="0" borderId="8" xfId="21" applyFont="1" applyFill="1" applyBorder="1" applyAlignment="1">
      <alignment horizontal="right" vertical="center" shrinkToFit="1"/>
    </xf>
    <xf numFmtId="49" fontId="5" fillId="0" borderId="8" xfId="21" applyNumberFormat="1" applyFont="1" applyFill="1" applyBorder="1" applyAlignment="1">
      <alignment horizontal="center" vertical="center" shrinkToFit="1"/>
    </xf>
    <xf numFmtId="41" fontId="5" fillId="0" borderId="5" xfId="21" applyFont="1" applyFill="1" applyBorder="1" applyAlignment="1">
      <alignment horizontal="right" vertical="center" shrinkToFit="1"/>
    </xf>
    <xf numFmtId="49" fontId="5" fillId="0" borderId="5" xfId="21" applyNumberFormat="1" applyFont="1" applyFill="1" applyBorder="1" applyAlignment="1">
      <alignment horizontal="center" vertical="center" shrinkToFit="1"/>
    </xf>
    <xf numFmtId="41" fontId="5" fillId="0" borderId="0" xfId="21" applyFont="1" applyFill="1" applyBorder="1" applyAlignment="1">
      <alignment horizontal="right" vertical="center" shrinkToFit="1"/>
    </xf>
    <xf numFmtId="41" fontId="5" fillId="0" borderId="2" xfId="21" applyFont="1" applyFill="1" applyBorder="1" applyAlignment="1">
      <alignment horizontal="right" vertical="center" shrinkToFit="1"/>
    </xf>
    <xf numFmtId="41" fontId="5" fillId="0" borderId="5" xfId="21" applyFont="1" applyFill="1" applyBorder="1" applyAlignment="1">
      <alignment horizontal="right" vertical="center"/>
    </xf>
    <xf numFmtId="41" fontId="5" fillId="0" borderId="2" xfId="21" applyFont="1" applyFill="1" applyBorder="1" applyAlignment="1">
      <alignment horizontal="right" vertical="center"/>
    </xf>
    <xf numFmtId="41" fontId="5" fillId="0" borderId="0" xfId="21" applyFont="1" applyFill="1" applyBorder="1" applyAlignment="1">
      <alignment horizontal="right" vertical="center"/>
    </xf>
    <xf numFmtId="41" fontId="5" fillId="0" borderId="2" xfId="21" applyFont="1" applyFill="1" applyBorder="1" applyAlignment="1">
      <alignment vertical="center" shrinkToFit="1"/>
    </xf>
    <xf numFmtId="41" fontId="5" fillId="0" borderId="8" xfId="21" applyFont="1" applyFill="1" applyBorder="1" applyAlignment="1">
      <alignment horizontal="right" vertical="center"/>
    </xf>
    <xf numFmtId="41" fontId="5" fillId="0" borderId="8" xfId="21" applyFont="1" applyFill="1" applyBorder="1" applyAlignment="1">
      <alignment horizontal="right" vertical="center" wrapText="1"/>
    </xf>
    <xf numFmtId="190" fontId="4" fillId="0" borderId="5" xfId="21" applyNumberFormat="1" applyFont="1" applyFill="1" applyBorder="1" applyAlignment="1">
      <alignment horizontal="right" vertical="center"/>
    </xf>
    <xf numFmtId="190" fontId="4" fillId="0" borderId="8" xfId="21" applyNumberFormat="1" applyFont="1" applyFill="1" applyBorder="1" applyAlignment="1">
      <alignment horizontal="right" vertical="center"/>
    </xf>
    <xf numFmtId="190" fontId="4" fillId="0" borderId="8" xfId="21" applyNumberFormat="1" applyFont="1" applyFill="1" applyBorder="1" applyAlignment="1">
      <alignment horizontal="right" vertical="center" wrapText="1"/>
    </xf>
    <xf numFmtId="41" fontId="4" fillId="7" borderId="7" xfId="21" applyFont="1" applyFill="1" applyBorder="1" applyAlignment="1">
      <alignment horizontal="left" vertical="center" shrinkToFit="1"/>
    </xf>
    <xf numFmtId="41" fontId="4" fillId="7" borderId="6" xfId="21" applyFont="1" applyFill="1" applyBorder="1" applyAlignment="1">
      <alignment horizontal="left" vertical="center"/>
    </xf>
    <xf numFmtId="41" fontId="4" fillId="0" borderId="16" xfId="21" applyFont="1" applyFill="1" applyBorder="1" applyAlignment="1">
      <alignment horizontal="center" vertical="center" wrapText="1" shrinkToFit="1"/>
    </xf>
    <xf numFmtId="49" fontId="4" fillId="0" borderId="11" xfId="21" applyNumberFormat="1" applyFont="1" applyFill="1" applyBorder="1" applyAlignment="1">
      <alignment vertical="center" shrinkToFit="1"/>
    </xf>
    <xf numFmtId="49" fontId="4" fillId="0" borderId="2" xfId="21" applyNumberFormat="1" applyFont="1" applyFill="1" applyBorder="1" applyAlignment="1">
      <alignment vertical="center" shrinkToFit="1"/>
    </xf>
    <xf numFmtId="49" fontId="4" fillId="0" borderId="13" xfId="21" applyNumberFormat="1" applyFont="1" applyFill="1" applyBorder="1" applyAlignment="1">
      <alignment vertical="center" shrinkToFit="1"/>
    </xf>
    <xf numFmtId="41" fontId="4" fillId="0" borderId="2" xfId="2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90" fontId="4" fillId="7" borderId="0" xfId="21" applyNumberFormat="1" applyFont="1" applyFill="1" applyBorder="1" applyAlignment="1">
      <alignment horizontal="right" vertical="center" shrinkToFit="1"/>
    </xf>
    <xf numFmtId="49" fontId="4" fillId="7" borderId="0" xfId="21" applyNumberFormat="1" applyFont="1" applyFill="1" applyBorder="1" applyAlignment="1">
      <alignment horizontal="center" vertical="center"/>
    </xf>
    <xf numFmtId="41" fontId="4" fillId="0" borderId="5" xfId="2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21" applyNumberFormat="1" applyFont="1" applyFill="1" applyBorder="1" applyAlignment="1">
      <alignment vertical="center"/>
    </xf>
    <xf numFmtId="188" fontId="49" fillId="0" borderId="0" xfId="21" applyNumberFormat="1" applyFont="1" applyFill="1" applyBorder="1">
      <alignment vertical="center"/>
    </xf>
    <xf numFmtId="188" fontId="42" fillId="0" borderId="0" xfId="21" applyNumberFormat="1" applyFont="1">
      <alignment vertical="center"/>
    </xf>
    <xf numFmtId="41" fontId="4" fillId="7" borderId="6" xfId="21" applyFont="1" applyFill="1" applyBorder="1" applyAlignment="1">
      <alignment horizontal="left" vertical="center" shrinkToFit="1"/>
    </xf>
    <xf numFmtId="41" fontId="4" fillId="7" borderId="0" xfId="21" applyFont="1" applyFill="1" applyBorder="1" applyAlignment="1">
      <alignment horizontal="center" vertical="center"/>
    </xf>
    <xf numFmtId="41" fontId="5" fillId="7" borderId="0" xfId="21" applyFont="1" applyFill="1" applyBorder="1" applyAlignment="1">
      <alignment horizontal="right" vertical="center" shrinkToFit="1"/>
    </xf>
    <xf numFmtId="190" fontId="4" fillId="7" borderId="12" xfId="21" applyNumberFormat="1" applyFont="1" applyFill="1" applyBorder="1" applyAlignment="1">
      <alignment vertical="center" shrinkToFit="1"/>
    </xf>
    <xf numFmtId="41" fontId="4" fillId="7" borderId="11" xfId="21" applyFont="1" applyFill="1" applyBorder="1" applyAlignment="1">
      <alignment horizontal="left" vertical="center" shrinkToFit="1"/>
    </xf>
    <xf numFmtId="190" fontId="4" fillId="7" borderId="2" xfId="21" applyNumberFormat="1" applyFont="1" applyFill="1" applyBorder="1" applyAlignment="1">
      <alignment horizontal="right" vertical="center"/>
    </xf>
    <xf numFmtId="41" fontId="4" fillId="7" borderId="2" xfId="21" applyFont="1" applyFill="1" applyBorder="1" applyAlignment="1">
      <alignment horizontal="center" vertical="center"/>
    </xf>
    <xf numFmtId="41" fontId="5" fillId="7" borderId="2" xfId="21" applyFont="1" applyFill="1" applyBorder="1" applyAlignment="1">
      <alignment horizontal="right" vertical="center"/>
    </xf>
    <xf numFmtId="49" fontId="4" fillId="7" borderId="2" xfId="21" applyNumberFormat="1" applyFont="1" applyFill="1" applyBorder="1" applyAlignment="1">
      <alignment horizontal="center" vertical="center"/>
    </xf>
    <xf numFmtId="190" fontId="4" fillId="7" borderId="10" xfId="21" applyNumberFormat="1" applyFont="1" applyFill="1" applyBorder="1" applyAlignment="1">
      <alignment vertical="center" shrinkToFit="1"/>
    </xf>
    <xf numFmtId="41" fontId="40" fillId="5" borderId="3" xfId="22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/>
    </xf>
    <xf numFmtId="49" fontId="4" fillId="0" borderId="3" xfId="21" applyNumberFormat="1" applyFont="1" applyFill="1" applyBorder="1" applyAlignment="1">
      <alignment vertical="center" wrapText="1" shrinkToFit="1"/>
    </xf>
    <xf numFmtId="188" fontId="4" fillId="0" borderId="3" xfId="21" applyNumberFormat="1" applyFont="1" applyFill="1" applyBorder="1" applyAlignment="1">
      <alignment horizontal="right" vertical="center" wrapText="1" shrinkToFit="1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93" fontId="12" fillId="6" borderId="3" xfId="22" applyNumberFormat="1" applyFont="1" applyFill="1" applyBorder="1" applyAlignment="1">
      <alignment vertical="center"/>
    </xf>
    <xf numFmtId="193" fontId="14" fillId="5" borderId="3" xfId="22" applyNumberFormat="1" applyFont="1" applyFill="1" applyBorder="1" applyAlignment="1">
      <alignment horizontal="right" vertical="center"/>
    </xf>
    <xf numFmtId="193" fontId="14" fillId="6" borderId="3" xfId="22" applyNumberFormat="1" applyFont="1" applyFill="1" applyBorder="1" applyAlignment="1">
      <alignment horizontal="right" vertical="center"/>
    </xf>
    <xf numFmtId="193" fontId="12" fillId="0" borderId="3" xfId="22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indent="1"/>
    </xf>
    <xf numFmtId="186" fontId="0" fillId="6" borderId="0" xfId="0" applyNumberFormat="1" applyFill="1">
      <alignment vertical="center"/>
    </xf>
    <xf numFmtId="0" fontId="10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center"/>
    </xf>
    <xf numFmtId="190" fontId="4" fillId="6" borderId="0" xfId="0" applyNumberFormat="1" applyFont="1" applyFill="1" applyBorder="1" applyAlignment="1">
      <alignment horizontal="center"/>
    </xf>
    <xf numFmtId="41" fontId="4" fillId="6" borderId="0" xfId="21" applyFont="1" applyFill="1" applyBorder="1" applyAlignment="1">
      <alignment horizontal="center"/>
    </xf>
    <xf numFmtId="41" fontId="6" fillId="6" borderId="0" xfId="0" applyNumberFormat="1" applyFont="1" applyFill="1" applyBorder="1" applyAlignment="1">
      <alignment horizontal="right"/>
    </xf>
    <xf numFmtId="49" fontId="5" fillId="6" borderId="0" xfId="0" applyNumberFormat="1" applyFont="1" applyFill="1" applyBorder="1" applyAlignment="1">
      <alignment horizontal="center" vertical="center"/>
    </xf>
    <xf numFmtId="41" fontId="0" fillId="6" borderId="0" xfId="0" applyNumberFormat="1" applyFill="1">
      <alignment vertical="center"/>
    </xf>
    <xf numFmtId="0" fontId="7" fillId="6" borderId="0" xfId="0" applyFont="1" applyFill="1" applyAlignment="1">
      <alignment horizontal="center" vertical="center"/>
    </xf>
    <xf numFmtId="41" fontId="7" fillId="6" borderId="0" xfId="21" applyFont="1" applyFill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7" fillId="6" borderId="0" xfId="0" applyFont="1" applyFill="1">
      <alignment vertical="center"/>
    </xf>
    <xf numFmtId="41" fontId="0" fillId="6" borderId="14" xfId="0" applyNumberFormat="1" applyFill="1" applyBorder="1">
      <alignment vertical="center"/>
    </xf>
    <xf numFmtId="41" fontId="4" fillId="6" borderId="7" xfId="21" applyFont="1" applyFill="1" applyBorder="1" applyAlignment="1">
      <alignment vertical="center" shrinkToFit="1"/>
    </xf>
    <xf numFmtId="190" fontId="4" fillId="6" borderId="8" xfId="21" applyNumberFormat="1" applyFont="1" applyFill="1" applyBorder="1" applyAlignment="1">
      <alignment horizontal="right" vertical="center" shrinkToFit="1"/>
    </xf>
    <xf numFmtId="41" fontId="5" fillId="6" borderId="8" xfId="21" applyFont="1" applyFill="1" applyBorder="1" applyAlignment="1">
      <alignment horizontal="right" vertical="center" shrinkToFit="1"/>
    </xf>
    <xf numFmtId="49" fontId="5" fillId="6" borderId="8" xfId="21" applyNumberFormat="1" applyFont="1" applyFill="1" applyBorder="1" applyAlignment="1">
      <alignment horizontal="center" vertical="center" shrinkToFit="1"/>
    </xf>
    <xf numFmtId="0" fontId="1" fillId="6" borderId="0" xfId="0" applyFont="1" applyFill="1">
      <alignment vertical="center"/>
    </xf>
    <xf numFmtId="0" fontId="6" fillId="6" borderId="0" xfId="0" applyFont="1" applyFill="1" applyAlignment="1">
      <alignment horizontal="center" vertical="center"/>
    </xf>
    <xf numFmtId="41" fontId="6" fillId="6" borderId="0" xfId="21" applyFont="1" applyFill="1" applyAlignment="1">
      <alignment horizontal="center" vertical="center"/>
    </xf>
    <xf numFmtId="186" fontId="42" fillId="6" borderId="0" xfId="0" applyNumberFormat="1" applyFont="1" applyFill="1">
      <alignment vertical="center"/>
    </xf>
    <xf numFmtId="41" fontId="4" fillId="6" borderId="4" xfId="21" applyFont="1" applyFill="1" applyBorder="1" applyAlignment="1">
      <alignment vertical="center" shrinkToFit="1"/>
    </xf>
    <xf numFmtId="190" fontId="4" fillId="6" borderId="5" xfId="21" applyNumberFormat="1" applyFont="1" applyFill="1" applyBorder="1" applyAlignment="1">
      <alignment horizontal="right" vertical="center" shrinkToFit="1"/>
    </xf>
    <xf numFmtId="41" fontId="5" fillId="6" borderId="5" xfId="21" applyFont="1" applyFill="1" applyBorder="1" applyAlignment="1">
      <alignment horizontal="right" vertical="center" shrinkToFit="1"/>
    </xf>
    <xf numFmtId="49" fontId="5" fillId="6" borderId="5" xfId="21" applyNumberFormat="1" applyFont="1" applyFill="1" applyBorder="1" applyAlignment="1">
      <alignment horizontal="center" vertical="center" shrinkToFit="1"/>
    </xf>
    <xf numFmtId="41" fontId="46" fillId="6" borderId="0" xfId="21" applyFont="1" applyFill="1">
      <alignment vertical="center"/>
    </xf>
    <xf numFmtId="188" fontId="49" fillId="6" borderId="0" xfId="21" applyNumberFormat="1" applyFont="1" applyFill="1" applyBorder="1">
      <alignment vertical="center"/>
    </xf>
    <xf numFmtId="41" fontId="49" fillId="6" borderId="0" xfId="21" applyFont="1" applyFill="1" applyBorder="1">
      <alignment vertical="center"/>
    </xf>
    <xf numFmtId="41" fontId="42" fillId="6" borderId="0" xfId="21" applyFont="1" applyFill="1">
      <alignment vertical="center"/>
    </xf>
    <xf numFmtId="41" fontId="42" fillId="6" borderId="0" xfId="0" applyNumberFormat="1" applyFont="1" applyFill="1">
      <alignment vertical="center"/>
    </xf>
    <xf numFmtId="187" fontId="42" fillId="6" borderId="0" xfId="0" applyNumberFormat="1" applyFont="1" applyFill="1">
      <alignment vertical="center"/>
    </xf>
    <xf numFmtId="188" fontId="42" fillId="6" borderId="0" xfId="21" applyNumberFormat="1" applyFont="1" applyFill="1">
      <alignment vertical="center"/>
    </xf>
    <xf numFmtId="41" fontId="0" fillId="6" borderId="0" xfId="21" applyFont="1" applyFill="1">
      <alignment vertical="center"/>
    </xf>
    <xf numFmtId="41" fontId="1" fillId="6" borderId="0" xfId="21" applyFont="1" applyFill="1">
      <alignment vertical="center"/>
    </xf>
    <xf numFmtId="179" fontId="4" fillId="6" borderId="8" xfId="21" applyNumberFormat="1" applyFont="1" applyFill="1" applyBorder="1" applyAlignment="1">
      <alignment horizontal="right" vertical="center" shrinkToFit="1"/>
    </xf>
    <xf numFmtId="41" fontId="4" fillId="6" borderId="8" xfId="21" applyFont="1" applyFill="1" applyBorder="1" applyAlignment="1">
      <alignment horizontal="center" vertical="center"/>
    </xf>
    <xf numFmtId="191" fontId="5" fillId="6" borderId="8" xfId="21" applyNumberFormat="1" applyFont="1" applyFill="1" applyBorder="1" applyAlignment="1">
      <alignment vertical="center" shrinkToFit="1"/>
    </xf>
    <xf numFmtId="41" fontId="4" fillId="6" borderId="11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0" fontId="42" fillId="6" borderId="0" xfId="0" applyFont="1" applyFill="1">
      <alignment vertical="center"/>
    </xf>
    <xf numFmtId="41" fontId="47" fillId="6" borderId="0" xfId="21" applyFont="1" applyFill="1">
      <alignment vertical="center"/>
    </xf>
    <xf numFmtId="186" fontId="15" fillId="6" borderId="0" xfId="0" applyNumberFormat="1" applyFont="1" applyFill="1">
      <alignment vertical="center"/>
    </xf>
    <xf numFmtId="41" fontId="16" fillId="6" borderId="0" xfId="0" applyNumberFormat="1" applyFont="1" applyFill="1">
      <alignment vertical="center"/>
    </xf>
    <xf numFmtId="0" fontId="10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center" vertical="center"/>
    </xf>
    <xf numFmtId="41" fontId="6" fillId="6" borderId="8" xfId="21" applyFont="1" applyFill="1" applyBorder="1" applyAlignment="1">
      <alignment vertical="center"/>
    </xf>
    <xf numFmtId="41" fontId="6" fillId="6" borderId="8" xfId="21" applyFont="1" applyFill="1" applyBorder="1" applyAlignment="1">
      <alignment horizontal="center" vertical="center"/>
    </xf>
    <xf numFmtId="49" fontId="5" fillId="6" borderId="8" xfId="21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right"/>
    </xf>
    <xf numFmtId="0" fontId="7" fillId="6" borderId="0" xfId="0" applyFont="1" applyFill="1" applyAlignment="1">
      <alignment vertical="center"/>
    </xf>
    <xf numFmtId="41" fontId="7" fillId="6" borderId="0" xfId="21" applyFont="1" applyFill="1" applyAlignment="1">
      <alignment vertical="center"/>
    </xf>
    <xf numFmtId="176" fontId="7" fillId="6" borderId="0" xfId="0" applyNumberFormat="1" applyFont="1" applyFill="1">
      <alignment vertical="center"/>
    </xf>
    <xf numFmtId="41" fontId="7" fillId="6" borderId="0" xfId="21" applyFont="1" applyFill="1">
      <alignment vertical="center"/>
    </xf>
    <xf numFmtId="41" fontId="12" fillId="6" borderId="0" xfId="21" applyFont="1" applyFill="1" applyBorder="1" applyAlignment="1">
      <alignment horizontal="right" vertical="center" shrinkToFit="1"/>
    </xf>
    <xf numFmtId="190" fontId="4" fillId="6" borderId="3" xfId="0" applyNumberFormat="1" applyFont="1" applyFill="1" applyBorder="1" applyAlignment="1">
      <alignment vertical="center"/>
    </xf>
    <xf numFmtId="0" fontId="4" fillId="6" borderId="0" xfId="0" applyFont="1" applyFill="1">
      <alignment vertical="center"/>
    </xf>
    <xf numFmtId="188" fontId="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>
      <alignment vertical="center"/>
    </xf>
    <xf numFmtId="0" fontId="12" fillId="6" borderId="0" xfId="0" applyFont="1" applyFill="1" applyAlignment="1">
      <alignment horizontal="center" vertical="center"/>
    </xf>
    <xf numFmtId="41" fontId="4" fillId="6" borderId="0" xfId="21" applyFont="1" applyFill="1" applyAlignment="1"/>
    <xf numFmtId="41" fontId="4" fillId="6" borderId="0" xfId="21" applyFont="1" applyFill="1" applyAlignment="1">
      <alignment horizontal="center"/>
    </xf>
    <xf numFmtId="41" fontId="7" fillId="6" borderId="0" xfId="21" applyFont="1" applyFill="1" applyAlignment="1">
      <alignment horizontal="right"/>
    </xf>
    <xf numFmtId="49" fontId="5" fillId="6" borderId="0" xfId="21" applyNumberFormat="1" applyFont="1" applyFill="1" applyAlignment="1">
      <alignment horizontal="center" vertical="center"/>
    </xf>
    <xf numFmtId="41" fontId="4" fillId="6" borderId="0" xfId="21" applyFont="1" applyFill="1" applyAlignment="1">
      <alignment horizontal="right"/>
    </xf>
    <xf numFmtId="41" fontId="7" fillId="6" borderId="0" xfId="0" applyNumberFormat="1" applyFont="1" applyFill="1">
      <alignment vertical="center"/>
    </xf>
    <xf numFmtId="41" fontId="12" fillId="6" borderId="0" xfId="0" applyNumberFormat="1" applyFont="1" applyFill="1">
      <alignment vertical="center"/>
    </xf>
    <xf numFmtId="41" fontId="52" fillId="6" borderId="0" xfId="0" applyNumberFormat="1" applyFont="1" applyFill="1">
      <alignment vertical="center"/>
    </xf>
    <xf numFmtId="49" fontId="5" fillId="6" borderId="0" xfId="0" applyNumberFormat="1" applyFont="1" applyFill="1" applyAlignment="1">
      <alignment horizontal="center" vertical="center"/>
    </xf>
    <xf numFmtId="41" fontId="16" fillId="6" borderId="0" xfId="0" applyNumberFormat="1" applyFont="1" applyFill="1" applyAlignment="1">
      <alignment vertical="center" shrinkToFit="1"/>
    </xf>
    <xf numFmtId="179" fontId="4" fillId="0" borderId="13" xfId="21" applyNumberFormat="1" applyFont="1" applyFill="1" applyBorder="1" applyAlignment="1">
      <alignment vertical="center"/>
    </xf>
    <xf numFmtId="179" fontId="4" fillId="0" borderId="10" xfId="21" applyNumberFormat="1" applyFont="1" applyFill="1" applyBorder="1" applyAlignment="1">
      <alignment vertical="center"/>
    </xf>
    <xf numFmtId="49" fontId="4" fillId="0" borderId="7" xfId="21" applyNumberFormat="1" applyFont="1" applyFill="1" applyBorder="1" applyAlignment="1">
      <alignment horizontal="left" vertical="center"/>
    </xf>
    <xf numFmtId="179" fontId="4" fillId="0" borderId="9" xfId="21" applyNumberFormat="1" applyFont="1" applyFill="1" applyBorder="1" applyAlignment="1">
      <alignment vertical="center"/>
    </xf>
    <xf numFmtId="49" fontId="5" fillId="0" borderId="2" xfId="21" applyNumberFormat="1" applyFont="1" applyFill="1" applyBorder="1" applyAlignment="1">
      <alignment vertical="center"/>
    </xf>
    <xf numFmtId="49" fontId="5" fillId="0" borderId="2" xfId="21" applyNumberFormat="1" applyFont="1" applyFill="1" applyBorder="1" applyAlignment="1">
      <alignment horizontal="center" vertical="center"/>
    </xf>
    <xf numFmtId="179" fontId="4" fillId="0" borderId="13" xfId="21" applyNumberFormat="1" applyFont="1" applyFill="1" applyBorder="1" applyAlignment="1">
      <alignment vertical="center" shrinkToFit="1"/>
    </xf>
    <xf numFmtId="49" fontId="53" fillId="0" borderId="4" xfId="21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/>
    </xf>
    <xf numFmtId="179" fontId="4" fillId="0" borderId="12" xfId="21" applyNumberFormat="1" applyFont="1" applyFill="1" applyBorder="1" applyAlignment="1">
      <alignment vertical="center"/>
    </xf>
    <xf numFmtId="49" fontId="4" fillId="0" borderId="11" xfId="21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>
      <alignment vertical="center"/>
    </xf>
    <xf numFmtId="49" fontId="53" fillId="0" borderId="7" xfId="21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41" fontId="16" fillId="6" borderId="0" xfId="0" applyNumberFormat="1" applyFont="1" applyFill="1">
      <alignment vertical="center"/>
    </xf>
    <xf numFmtId="41" fontId="15" fillId="6" borderId="0" xfId="21" applyFont="1" applyFill="1">
      <alignment vertical="center"/>
    </xf>
    <xf numFmtId="41" fontId="2" fillId="0" borderId="0" xfId="0" applyNumberFormat="1" applyFont="1" applyFill="1">
      <alignment vertical="center"/>
    </xf>
    <xf numFmtId="0" fontId="10" fillId="0" borderId="0" xfId="0" applyFont="1" applyAlignment="1">
      <alignment vertical="center"/>
    </xf>
    <xf numFmtId="190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90" fontId="10" fillId="0" borderId="0" xfId="0" applyNumberFormat="1" applyFont="1" applyAlignment="1">
      <alignment horizontal="right" vertical="center"/>
    </xf>
    <xf numFmtId="190" fontId="10" fillId="0" borderId="0" xfId="0" applyNumberFormat="1" applyFont="1" applyAlignment="1">
      <alignment horizontal="left" vertical="center"/>
    </xf>
    <xf numFmtId="0" fontId="54" fillId="0" borderId="0" xfId="0" applyFont="1">
      <alignment vertical="center"/>
    </xf>
    <xf numFmtId="41" fontId="10" fillId="0" borderId="0" xfId="21" applyFont="1" applyAlignment="1">
      <alignment vertical="center"/>
    </xf>
    <xf numFmtId="189" fontId="6" fillId="0" borderId="0" xfId="29" applyNumberFormat="1" applyFont="1" applyFill="1" applyAlignment="1"/>
    <xf numFmtId="0" fontId="10" fillId="0" borderId="0" xfId="26" applyFont="1"/>
    <xf numFmtId="0" fontId="4" fillId="0" borderId="0" xfId="26" applyFont="1" applyBorder="1" applyAlignment="1">
      <alignment horizontal="right"/>
    </xf>
    <xf numFmtId="0" fontId="11" fillId="0" borderId="0" xfId="26" applyFont="1"/>
    <xf numFmtId="0" fontId="10" fillId="0" borderId="0" xfId="26" applyFont="1" applyBorder="1" applyAlignment="1">
      <alignment horizontal="right"/>
    </xf>
    <xf numFmtId="41" fontId="10" fillId="0" borderId="35" xfId="22" applyFont="1" applyFill="1" applyBorder="1" applyAlignment="1">
      <alignment horizontal="center" vertical="center"/>
    </xf>
    <xf numFmtId="41" fontId="10" fillId="0" borderId="16" xfId="22" applyFont="1" applyFill="1" applyBorder="1" applyAlignment="1">
      <alignment horizontal="center" vertical="center"/>
    </xf>
    <xf numFmtId="192" fontId="10" fillId="0" borderId="16" xfId="22" applyNumberFormat="1" applyFont="1" applyFill="1" applyBorder="1" applyAlignment="1">
      <alignment horizontal="right" vertical="center"/>
    </xf>
    <xf numFmtId="9" fontId="10" fillId="0" borderId="16" xfId="29" applyFont="1" applyFill="1" applyBorder="1" applyAlignment="1">
      <alignment horizontal="center" vertical="center"/>
    </xf>
    <xf numFmtId="0" fontId="10" fillId="0" borderId="16" xfId="26" applyFont="1" applyFill="1" applyBorder="1"/>
    <xf numFmtId="192" fontId="10" fillId="0" borderId="16" xfId="22" applyNumberFormat="1" applyFont="1" applyFill="1" applyBorder="1" applyAlignment="1">
      <alignment vertical="center"/>
    </xf>
    <xf numFmtId="41" fontId="10" fillId="0" borderId="36" xfId="26" applyNumberFormat="1" applyFont="1" applyFill="1" applyBorder="1"/>
    <xf numFmtId="41" fontId="10" fillId="0" borderId="30" xfId="22" applyFont="1" applyFill="1" applyBorder="1" applyAlignment="1">
      <alignment horizontal="center" vertical="center"/>
    </xf>
    <xf numFmtId="41" fontId="10" fillId="0" borderId="3" xfId="22" applyFont="1" applyFill="1" applyBorder="1" applyAlignment="1">
      <alignment horizontal="center" vertical="center"/>
    </xf>
    <xf numFmtId="192" fontId="10" fillId="0" borderId="3" xfId="22" applyNumberFormat="1" applyFont="1" applyFill="1" applyBorder="1" applyAlignment="1">
      <alignment horizontal="right" vertical="center"/>
    </xf>
    <xf numFmtId="9" fontId="10" fillId="0" borderId="3" xfId="29" applyFont="1" applyFill="1" applyBorder="1" applyAlignment="1">
      <alignment horizontal="center" vertical="center"/>
    </xf>
    <xf numFmtId="0" fontId="10" fillId="0" borderId="3" xfId="26" applyFont="1" applyFill="1" applyBorder="1"/>
    <xf numFmtId="192" fontId="10" fillId="0" borderId="3" xfId="22" applyNumberFormat="1" applyFont="1" applyFill="1" applyBorder="1" applyAlignment="1">
      <alignment vertical="center"/>
    </xf>
    <xf numFmtId="41" fontId="10" fillId="0" borderId="31" xfId="26" applyNumberFormat="1" applyFont="1" applyFill="1" applyBorder="1"/>
    <xf numFmtId="0" fontId="10" fillId="0" borderId="31" xfId="26" applyFont="1" applyFill="1" applyBorder="1"/>
    <xf numFmtId="41" fontId="11" fillId="0" borderId="33" xfId="22" applyFont="1" applyFill="1" applyBorder="1" applyAlignment="1">
      <alignment horizontal="center" vertical="center"/>
    </xf>
    <xf numFmtId="9" fontId="11" fillId="0" borderId="33" xfId="21" applyNumberFormat="1" applyFont="1" applyFill="1" applyBorder="1" applyAlignment="1">
      <alignment horizontal="center" vertical="center"/>
    </xf>
    <xf numFmtId="41" fontId="11" fillId="0" borderId="33" xfId="22" applyFont="1" applyFill="1" applyBorder="1" applyAlignment="1">
      <alignment horizontal="right" vertical="center"/>
    </xf>
    <xf numFmtId="41" fontId="11" fillId="0" borderId="34" xfId="26" applyNumberFormat="1" applyFont="1" applyFill="1" applyBorder="1"/>
    <xf numFmtId="192" fontId="11" fillId="0" borderId="33" xfId="22" applyNumberFormat="1" applyFont="1" applyFill="1" applyBorder="1" applyAlignment="1">
      <alignment horizontal="right" vertical="center"/>
    </xf>
    <xf numFmtId="41" fontId="11" fillId="0" borderId="32" xfId="22" applyFont="1" applyFill="1" applyBorder="1" applyAlignment="1">
      <alignment vertical="center"/>
    </xf>
    <xf numFmtId="41" fontId="11" fillId="0" borderId="33" xfId="22" applyFont="1" applyFill="1" applyBorder="1" applyAlignment="1">
      <alignment vertical="center"/>
    </xf>
    <xf numFmtId="41" fontId="11" fillId="39" borderId="37" xfId="22" applyFont="1" applyFill="1" applyBorder="1" applyAlignment="1">
      <alignment horizontal="center" vertical="center"/>
    </xf>
    <xf numFmtId="41" fontId="11" fillId="39" borderId="38" xfId="22" applyFont="1" applyFill="1" applyBorder="1" applyAlignment="1">
      <alignment horizontal="center" vertical="center"/>
    </xf>
    <xf numFmtId="41" fontId="11" fillId="39" borderId="38" xfId="22" applyFont="1" applyFill="1" applyBorder="1" applyAlignment="1">
      <alignment horizontal="center" vertical="center" wrapText="1"/>
    </xf>
    <xf numFmtId="0" fontId="11" fillId="39" borderId="38" xfId="26" applyFont="1" applyFill="1" applyBorder="1"/>
    <xf numFmtId="41" fontId="11" fillId="39" borderId="39" xfId="22" applyFont="1" applyFill="1" applyBorder="1" applyAlignment="1">
      <alignment horizontal="center" vertical="center" wrapText="1"/>
    </xf>
    <xf numFmtId="41" fontId="11" fillId="0" borderId="0" xfId="22" applyFont="1"/>
    <xf numFmtId="41" fontId="10" fillId="0" borderId="16" xfId="21" applyFont="1" applyFill="1" applyBorder="1" applyAlignment="1">
      <alignment horizontal="center" vertical="center"/>
    </xf>
    <xf numFmtId="41" fontId="10" fillId="0" borderId="36" xfId="21" applyFont="1" applyFill="1" applyBorder="1" applyAlignment="1"/>
    <xf numFmtId="41" fontId="10" fillId="0" borderId="3" xfId="21" applyFont="1" applyFill="1" applyBorder="1" applyAlignment="1">
      <alignment horizontal="center" vertical="center"/>
    </xf>
    <xf numFmtId="41" fontId="10" fillId="0" borderId="31" xfId="21" applyFont="1" applyFill="1" applyBorder="1" applyAlignment="1"/>
    <xf numFmtId="192" fontId="11" fillId="0" borderId="33" xfId="22" applyNumberFormat="1" applyFont="1" applyFill="1" applyBorder="1" applyAlignment="1">
      <alignment horizontal="center" vertical="center"/>
    </xf>
    <xf numFmtId="41" fontId="11" fillId="39" borderId="15" xfId="22" applyFont="1" applyFill="1" applyBorder="1" applyAlignment="1">
      <alignment horizontal="center" vertical="center"/>
    </xf>
    <xf numFmtId="0" fontId="11" fillId="39" borderId="15" xfId="26" applyFont="1" applyFill="1" applyBorder="1"/>
    <xf numFmtId="41" fontId="11" fillId="39" borderId="41" xfId="22" applyFont="1" applyFill="1" applyBorder="1" applyAlignment="1">
      <alignment horizontal="center" vertical="center"/>
    </xf>
    <xf numFmtId="0" fontId="11" fillId="39" borderId="41" xfId="26" applyFont="1" applyFill="1" applyBorder="1"/>
    <xf numFmtId="41" fontId="11" fillId="39" borderId="43" xfId="22" applyFont="1" applyFill="1" applyBorder="1" applyAlignment="1">
      <alignment horizontal="center" vertical="center"/>
    </xf>
    <xf numFmtId="41" fontId="11" fillId="39" borderId="44" xfId="22" applyFont="1" applyFill="1" applyBorder="1" applyAlignment="1">
      <alignment horizontal="center" vertical="center"/>
    </xf>
    <xf numFmtId="0" fontId="11" fillId="39" borderId="44" xfId="26" applyFont="1" applyFill="1" applyBorder="1"/>
    <xf numFmtId="0" fontId="7" fillId="0" borderId="0" xfId="26" applyFont="1"/>
    <xf numFmtId="0" fontId="12" fillId="0" borderId="0" xfId="26" applyFont="1"/>
    <xf numFmtId="0" fontId="10" fillId="0" borderId="0" xfId="26" applyFont="1"/>
    <xf numFmtId="0" fontId="6" fillId="0" borderId="0" xfId="26" applyFont="1" applyFill="1"/>
    <xf numFmtId="0" fontId="7" fillId="0" borderId="0" xfId="26" applyFont="1" applyFill="1"/>
    <xf numFmtId="41" fontId="12" fillId="0" borderId="0" xfId="22" applyFont="1"/>
    <xf numFmtId="41" fontId="7" fillId="0" borderId="0" xfId="22" applyFont="1"/>
    <xf numFmtId="0" fontId="3" fillId="0" borderId="0" xfId="26" applyFont="1" applyAlignment="1"/>
    <xf numFmtId="41" fontId="7" fillId="0" borderId="0" xfId="21" applyFont="1" applyFill="1" applyAlignment="1"/>
    <xf numFmtId="0" fontId="15" fillId="6" borderId="0" xfId="0" applyFont="1" applyFill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3" fillId="0" borderId="0" xfId="26" applyFont="1" applyAlignment="1">
      <alignment horizontal="center"/>
    </xf>
    <xf numFmtId="49" fontId="4" fillId="0" borderId="0" xfId="21" applyNumberFormat="1" applyFont="1" applyFill="1" applyBorder="1" applyAlignment="1">
      <alignment horizontal="right" vertical="center" shrinkToFit="1"/>
    </xf>
    <xf numFmtId="49" fontId="4" fillId="0" borderId="6" xfId="21" applyNumberFormat="1" applyFont="1" applyFill="1" applyBorder="1" applyAlignment="1">
      <alignment horizontal="left" vertical="center" wrapText="1" shrinkToFit="1"/>
    </xf>
    <xf numFmtId="0" fontId="4" fillId="0" borderId="0" xfId="26" applyFont="1" applyBorder="1" applyAlignment="1">
      <alignment horizontal="right"/>
    </xf>
    <xf numFmtId="0" fontId="0" fillId="0" borderId="0" xfId="0" applyAlignment="1">
      <alignment vertical="center" wrapText="1"/>
    </xf>
    <xf numFmtId="41" fontId="6" fillId="6" borderId="0" xfId="0" applyNumberFormat="1" applyFont="1" applyFill="1" applyBorder="1" applyAlignment="1">
      <alignment horizontal="right"/>
    </xf>
    <xf numFmtId="0" fontId="7" fillId="6" borderId="0" xfId="0" applyFont="1" applyFill="1">
      <alignment vertical="center"/>
    </xf>
    <xf numFmtId="190" fontId="4" fillId="6" borderId="8" xfId="21" applyNumberFormat="1" applyFont="1" applyFill="1" applyBorder="1" applyAlignment="1">
      <alignment horizontal="right" vertical="center" shrinkToFit="1"/>
    </xf>
    <xf numFmtId="41" fontId="5" fillId="6" borderId="8" xfId="21" applyFont="1" applyFill="1" applyBorder="1" applyAlignment="1">
      <alignment horizontal="right" vertical="center" shrinkToFit="1"/>
    </xf>
    <xf numFmtId="0" fontId="1" fillId="6" borderId="0" xfId="0" applyFont="1" applyFill="1">
      <alignment vertical="center"/>
    </xf>
    <xf numFmtId="190" fontId="4" fillId="6" borderId="5" xfId="21" applyNumberFormat="1" applyFont="1" applyFill="1" applyBorder="1" applyAlignment="1">
      <alignment horizontal="right" vertical="center" shrinkToFit="1"/>
    </xf>
    <xf numFmtId="41" fontId="5" fillId="6" borderId="5" xfId="21" applyFont="1" applyFill="1" applyBorder="1" applyAlignment="1">
      <alignment horizontal="right" vertical="center" shrinkToFit="1"/>
    </xf>
    <xf numFmtId="41" fontId="46" fillId="6" borderId="0" xfId="21" applyFont="1" applyFill="1">
      <alignment vertical="center"/>
    </xf>
    <xf numFmtId="188" fontId="49" fillId="6" borderId="0" xfId="21" applyNumberFormat="1" applyFont="1" applyFill="1" applyBorder="1">
      <alignment vertical="center"/>
    </xf>
    <xf numFmtId="41" fontId="49" fillId="6" borderId="0" xfId="21" applyFont="1" applyFill="1" applyBorder="1">
      <alignment vertical="center"/>
    </xf>
    <xf numFmtId="41" fontId="42" fillId="6" borderId="0" xfId="21" applyFont="1" applyFill="1">
      <alignment vertical="center"/>
    </xf>
    <xf numFmtId="41" fontId="42" fillId="6" borderId="0" xfId="0" applyNumberFormat="1" applyFont="1" applyFill="1">
      <alignment vertical="center"/>
    </xf>
    <xf numFmtId="187" fontId="42" fillId="6" borderId="0" xfId="0" applyNumberFormat="1" applyFont="1" applyFill="1">
      <alignment vertical="center"/>
    </xf>
    <xf numFmtId="188" fontId="42" fillId="6" borderId="0" xfId="21" applyNumberFormat="1" applyFont="1" applyFill="1">
      <alignment vertical="center"/>
    </xf>
    <xf numFmtId="41" fontId="0" fillId="6" borderId="0" xfId="21" applyFont="1" applyFill="1">
      <alignment vertical="center"/>
    </xf>
    <xf numFmtId="41" fontId="4" fillId="6" borderId="2" xfId="0" applyNumberFormat="1" applyFont="1" applyFill="1" applyBorder="1" applyAlignment="1">
      <alignment horizontal="right" vertical="center"/>
    </xf>
    <xf numFmtId="41" fontId="6" fillId="6" borderId="8" xfId="21" applyFont="1" applyFill="1" applyBorder="1" applyAlignment="1">
      <alignment vertical="center"/>
    </xf>
    <xf numFmtId="41" fontId="7" fillId="6" borderId="0" xfId="21" applyFont="1" applyFill="1" applyAlignment="1">
      <alignment vertical="center"/>
    </xf>
    <xf numFmtId="43" fontId="7" fillId="6" borderId="0" xfId="21" applyNumberFormat="1" applyFont="1" applyFill="1">
      <alignment vertical="center"/>
    </xf>
    <xf numFmtId="41" fontId="7" fillId="6" borderId="0" xfId="21" applyFont="1" applyFill="1">
      <alignment vertical="center"/>
    </xf>
    <xf numFmtId="41" fontId="12" fillId="6" borderId="0" xfId="21" applyFont="1" applyFill="1" applyBorder="1" applyAlignment="1">
      <alignment horizontal="right" vertical="center" shrinkToFit="1"/>
    </xf>
    <xf numFmtId="41" fontId="4" fillId="6" borderId="17" xfId="21" applyFont="1" applyFill="1" applyBorder="1" applyAlignment="1">
      <alignment vertical="center"/>
    </xf>
    <xf numFmtId="41" fontId="7" fillId="6" borderId="0" xfId="21" applyFont="1" applyFill="1" applyAlignment="1">
      <alignment horizontal="right"/>
    </xf>
    <xf numFmtId="179" fontId="4" fillId="0" borderId="2" xfId="21" applyNumberFormat="1" applyFont="1" applyFill="1" applyBorder="1" applyAlignment="1">
      <alignment horizontal="right" vertical="center"/>
    </xf>
    <xf numFmtId="49" fontId="4" fillId="0" borderId="2" xfId="21" applyNumberFormat="1" applyFont="1" applyFill="1" applyBorder="1" applyAlignment="1">
      <alignment horizontal="right" vertical="center"/>
    </xf>
    <xf numFmtId="179" fontId="4" fillId="0" borderId="5" xfId="21" applyNumberFormat="1" applyFont="1" applyFill="1" applyBorder="1" applyAlignment="1">
      <alignment vertical="center" shrinkToFit="1"/>
    </xf>
    <xf numFmtId="179" fontId="4" fillId="0" borderId="8" xfId="21" applyNumberFormat="1" applyFont="1" applyFill="1" applyBorder="1" applyAlignment="1">
      <alignment vertical="center" shrinkToFit="1"/>
    </xf>
    <xf numFmtId="0" fontId="4" fillId="0" borderId="8" xfId="21" applyNumberFormat="1" applyFont="1" applyFill="1" applyBorder="1" applyAlignment="1">
      <alignment horizontal="right" vertical="center" wrapText="1"/>
    </xf>
    <xf numFmtId="179" fontId="4" fillId="0" borderId="2" xfId="21" applyNumberFormat="1" applyFont="1" applyFill="1" applyBorder="1" applyAlignment="1">
      <alignment vertical="center" shrinkToFit="1"/>
    </xf>
    <xf numFmtId="0" fontId="4" fillId="0" borderId="2" xfId="21" applyNumberFormat="1" applyFont="1" applyFill="1" applyBorder="1" applyAlignment="1">
      <alignment horizontal="right" vertical="center" wrapText="1"/>
    </xf>
    <xf numFmtId="179" fontId="4" fillId="0" borderId="0" xfId="21" applyNumberFormat="1" applyFont="1" applyFill="1" applyBorder="1" applyAlignment="1">
      <alignment vertical="center" shrinkToFit="1"/>
    </xf>
    <xf numFmtId="0" fontId="4" fillId="0" borderId="5" xfId="21" applyNumberFormat="1" applyFont="1" applyFill="1" applyBorder="1" applyAlignment="1">
      <alignment vertical="center" wrapText="1"/>
    </xf>
    <xf numFmtId="179" fontId="4" fillId="0" borderId="5" xfId="0" applyNumberFormat="1" applyFont="1" applyFill="1" applyBorder="1" applyAlignment="1">
      <alignment vertical="center"/>
    </xf>
    <xf numFmtId="49" fontId="52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vertical="center"/>
    </xf>
    <xf numFmtId="0" fontId="4" fillId="0" borderId="5" xfId="21" applyNumberFormat="1" applyFont="1" applyFill="1" applyBorder="1" applyAlignment="1">
      <alignment horizontal="right" vertical="center" shrinkToFit="1"/>
    </xf>
    <xf numFmtId="0" fontId="4" fillId="0" borderId="0" xfId="21" applyNumberFormat="1" applyFont="1" applyFill="1" applyBorder="1" applyAlignment="1">
      <alignment horizontal="right" vertical="center" shrinkToFit="1"/>
    </xf>
    <xf numFmtId="191" fontId="4" fillId="0" borderId="0" xfId="21" applyNumberFormat="1" applyFont="1" applyFill="1" applyBorder="1" applyAlignment="1">
      <alignment horizontal="right" vertical="center" shrinkToFit="1"/>
    </xf>
    <xf numFmtId="49" fontId="5" fillId="0" borderId="0" xfId="21" applyNumberFormat="1" applyFont="1" applyFill="1" applyBorder="1" applyAlignment="1">
      <alignment vertical="center"/>
    </xf>
    <xf numFmtId="0" fontId="4" fillId="0" borderId="0" xfId="21" applyNumberFormat="1" applyFont="1" applyFill="1" applyBorder="1" applyAlignment="1">
      <alignment vertical="center" wrapText="1"/>
    </xf>
    <xf numFmtId="191" fontId="4" fillId="0" borderId="2" xfId="21" applyNumberFormat="1" applyFont="1" applyFill="1" applyBorder="1" applyAlignment="1">
      <alignment horizontal="right" vertical="center" shrinkToFit="1"/>
    </xf>
    <xf numFmtId="191" fontId="4" fillId="0" borderId="8" xfId="21" applyNumberFormat="1" applyFont="1" applyFill="1" applyBorder="1" applyAlignment="1">
      <alignment horizontal="right" vertical="center" shrinkToFit="1"/>
    </xf>
    <xf numFmtId="179" fontId="4" fillId="0" borderId="2" xfId="21" applyNumberFormat="1" applyFont="1" applyFill="1" applyBorder="1" applyAlignment="1">
      <alignment vertical="center"/>
    </xf>
    <xf numFmtId="191" fontId="4" fillId="0" borderId="2" xfId="21" applyNumberFormat="1" applyFont="1" applyFill="1" applyBorder="1" applyAlignment="1">
      <alignment horizontal="right" vertical="center"/>
    </xf>
    <xf numFmtId="41" fontId="4" fillId="0" borderId="8" xfId="21" applyFont="1" applyFill="1" applyBorder="1" applyAlignment="1">
      <alignment vertical="center" wrapText="1"/>
    </xf>
    <xf numFmtId="41" fontId="10" fillId="0" borderId="7" xfId="22" applyFont="1" applyFill="1" applyBorder="1" applyAlignment="1">
      <alignment horizontal="center" vertical="center"/>
    </xf>
    <xf numFmtId="41" fontId="10" fillId="0" borderId="11" xfId="22" applyFont="1" applyFill="1" applyBorder="1" applyAlignment="1">
      <alignment horizontal="center" vertical="center"/>
    </xf>
    <xf numFmtId="41" fontId="10" fillId="0" borderId="53" xfId="22" applyFont="1" applyFill="1" applyBorder="1" applyAlignment="1">
      <alignment horizontal="center" vertical="center"/>
    </xf>
    <xf numFmtId="9" fontId="4" fillId="0" borderId="0" xfId="21" applyNumberFormat="1" applyFont="1" applyFill="1" applyBorder="1" applyAlignment="1">
      <alignment vertical="center" wrapText="1"/>
    </xf>
    <xf numFmtId="9" fontId="4" fillId="0" borderId="0" xfId="21" applyNumberFormat="1" applyFont="1" applyFill="1" applyBorder="1" applyAlignment="1">
      <alignment horizontal="right" vertical="center" shrinkToFit="1"/>
    </xf>
    <xf numFmtId="49" fontId="57" fillId="0" borderId="4" xfId="21" applyNumberFormat="1" applyFont="1" applyFill="1" applyBorder="1" applyAlignment="1">
      <alignment vertical="center" wrapText="1"/>
    </xf>
    <xf numFmtId="49" fontId="57" fillId="0" borderId="6" xfId="21" applyNumberFormat="1" applyFont="1" applyFill="1" applyBorder="1" applyAlignment="1">
      <alignment vertical="center" wrapText="1"/>
    </xf>
    <xf numFmtId="49" fontId="57" fillId="0" borderId="0" xfId="21" applyNumberFormat="1" applyFont="1" applyFill="1" applyBorder="1" applyAlignment="1">
      <alignment vertical="center" wrapText="1"/>
    </xf>
    <xf numFmtId="41" fontId="57" fillId="0" borderId="0" xfId="21" applyFont="1" applyFill="1" applyBorder="1" applyAlignment="1">
      <alignment vertical="center" wrapText="1"/>
    </xf>
    <xf numFmtId="179" fontId="57" fillId="0" borderId="12" xfId="21" applyNumberFormat="1" applyFont="1" applyFill="1" applyBorder="1" applyAlignment="1">
      <alignment vertical="center" shrinkToFit="1"/>
    </xf>
    <xf numFmtId="41" fontId="60" fillId="0" borderId="0" xfId="21" applyFont="1" applyFill="1" applyBorder="1" applyAlignment="1">
      <alignment vertical="center" wrapText="1"/>
    </xf>
    <xf numFmtId="49" fontId="60" fillId="0" borderId="0" xfId="21" applyNumberFormat="1" applyFont="1" applyFill="1" applyBorder="1" applyAlignment="1">
      <alignment vertical="center" wrapText="1"/>
    </xf>
    <xf numFmtId="9" fontId="61" fillId="0" borderId="0" xfId="21" applyNumberFormat="1" applyFont="1" applyFill="1" applyBorder="1" applyAlignment="1">
      <alignment vertical="center" wrapText="1"/>
    </xf>
    <xf numFmtId="179" fontId="57" fillId="0" borderId="0" xfId="21" applyNumberFormat="1" applyFont="1" applyFill="1" applyBorder="1" applyAlignment="1">
      <alignment vertical="center" shrinkToFit="1"/>
    </xf>
    <xf numFmtId="49" fontId="57" fillId="0" borderId="0" xfId="21" applyNumberFormat="1" applyFont="1" applyFill="1" applyBorder="1" applyAlignment="1">
      <alignment horizontal="center" vertical="center"/>
    </xf>
    <xf numFmtId="49" fontId="4" fillId="0" borderId="6" xfId="21" applyNumberFormat="1" applyFont="1" applyFill="1" applyBorder="1" applyAlignment="1">
      <alignment vertical="center" wrapText="1"/>
    </xf>
    <xf numFmtId="49" fontId="62" fillId="0" borderId="0" xfId="21" applyNumberFormat="1" applyFont="1" applyFill="1" applyBorder="1" applyAlignment="1">
      <alignment vertical="center"/>
    </xf>
    <xf numFmtId="9" fontId="57" fillId="0" borderId="0" xfId="21" applyNumberFormat="1" applyFont="1" applyFill="1" applyBorder="1" applyAlignment="1">
      <alignment vertical="center" wrapText="1"/>
    </xf>
    <xf numFmtId="41" fontId="4" fillId="0" borderId="0" xfId="662" applyNumberFormat="1" applyFont="1" applyFill="1" applyBorder="1" applyAlignment="1">
      <alignment vertical="center"/>
    </xf>
    <xf numFmtId="41" fontId="4" fillId="0" borderId="0" xfId="662" applyNumberFormat="1" applyFont="1" applyFill="1" applyBorder="1" applyAlignment="1">
      <alignment horizontal="right" vertical="center"/>
    </xf>
    <xf numFmtId="41" fontId="4" fillId="0" borderId="8" xfId="662" applyNumberFormat="1" applyFont="1" applyFill="1" applyBorder="1" applyAlignment="1">
      <alignment vertical="center"/>
    </xf>
    <xf numFmtId="41" fontId="4" fillId="0" borderId="8" xfId="662" applyNumberFormat="1" applyFont="1" applyFill="1" applyBorder="1" applyAlignment="1">
      <alignment horizontal="right" vertical="center"/>
    </xf>
    <xf numFmtId="41" fontId="4" fillId="6" borderId="8" xfId="662" applyNumberFormat="1" applyFont="1" applyFill="1" applyBorder="1" applyAlignment="1">
      <alignment vertical="center"/>
    </xf>
    <xf numFmtId="188" fontId="4" fillId="6" borderId="10" xfId="21" applyNumberFormat="1" applyFont="1" applyFill="1" applyBorder="1" applyAlignment="1">
      <alignment horizontal="right" vertical="center"/>
    </xf>
    <xf numFmtId="188" fontId="4" fillId="6" borderId="12" xfId="21" applyNumberFormat="1" applyFont="1" applyFill="1" applyBorder="1" applyAlignment="1">
      <alignment horizontal="right" vertical="center"/>
    </xf>
    <xf numFmtId="188" fontId="4" fillId="6" borderId="9" xfId="21" applyNumberFormat="1" applyFont="1" applyFill="1" applyBorder="1" applyAlignment="1">
      <alignment horizontal="right" vertical="center"/>
    </xf>
    <xf numFmtId="179" fontId="57" fillId="0" borderId="10" xfId="21" applyNumberFormat="1" applyFont="1" applyFill="1" applyBorder="1" applyAlignment="1">
      <alignment vertical="center" shrinkToFit="1"/>
    </xf>
    <xf numFmtId="41" fontId="4" fillId="6" borderId="8" xfId="662" applyNumberFormat="1" applyFont="1" applyFill="1" applyBorder="1" applyAlignment="1">
      <alignment horizontal="right" vertical="center"/>
    </xf>
    <xf numFmtId="41" fontId="57" fillId="6" borderId="6" xfId="21" applyFont="1" applyFill="1" applyBorder="1" applyAlignment="1">
      <alignment horizontal="left" vertical="center" wrapText="1" shrinkToFit="1"/>
    </xf>
    <xf numFmtId="196" fontId="4" fillId="6" borderId="0" xfId="21" applyNumberFormat="1" applyFont="1" applyFill="1" applyBorder="1" applyAlignment="1">
      <alignment horizontal="center" vertical="center"/>
    </xf>
    <xf numFmtId="49" fontId="4" fillId="6" borderId="16" xfId="21" applyNumberFormat="1" applyFont="1" applyFill="1" applyBorder="1" applyAlignment="1">
      <alignment horizontal="center" vertical="center" wrapText="1"/>
    </xf>
    <xf numFmtId="41" fontId="4" fillId="6" borderId="15" xfId="21" applyFont="1" applyFill="1" applyBorder="1" applyAlignment="1">
      <alignment vertical="center" wrapText="1" shrinkToFit="1"/>
    </xf>
    <xf numFmtId="0" fontId="4" fillId="6" borderId="15" xfId="21" applyNumberFormat="1" applyFont="1" applyFill="1" applyBorder="1" applyAlignment="1">
      <alignment horizontal="center" vertical="center"/>
    </xf>
    <xf numFmtId="41" fontId="4" fillId="0" borderId="16" xfId="662" applyNumberFormat="1" applyFont="1" applyFill="1" applyBorder="1" applyAlignment="1">
      <alignment vertical="center"/>
    </xf>
    <xf numFmtId="197" fontId="4" fillId="6" borderId="17" xfId="2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9" fontId="57" fillId="0" borderId="4" xfId="21" applyNumberFormat="1" applyFont="1" applyFill="1" applyBorder="1" applyAlignment="1">
      <alignment horizontal="left" vertical="center" wrapText="1"/>
    </xf>
    <xf numFmtId="41" fontId="4" fillId="6" borderId="0" xfId="21" applyFont="1" applyFill="1" applyBorder="1" applyAlignment="1">
      <alignment horizontal="left" vertical="center" shrinkToFit="1"/>
    </xf>
    <xf numFmtId="49" fontId="57" fillId="0" borderId="6" xfId="21" applyNumberFormat="1" applyFont="1" applyFill="1" applyBorder="1" applyAlignment="1">
      <alignment horizontal="left" vertical="center" wrapText="1"/>
    </xf>
    <xf numFmtId="196" fontId="4" fillId="6" borderId="8" xfId="21" applyNumberFormat="1" applyFont="1" applyFill="1" applyBorder="1" applyAlignment="1">
      <alignment horizontal="center" vertical="center"/>
    </xf>
    <xf numFmtId="41" fontId="4" fillId="6" borderId="10" xfId="21" applyFont="1" applyFill="1" applyBorder="1" applyAlignment="1">
      <alignment horizontal="left" vertical="center" shrinkToFit="1"/>
    </xf>
    <xf numFmtId="0" fontId="9" fillId="0" borderId="0" xfId="0" applyFont="1" applyAlignment="1">
      <alignment vertical="center"/>
    </xf>
    <xf numFmtId="191" fontId="4" fillId="6" borderId="5" xfId="21" applyNumberFormat="1" applyFont="1" applyFill="1" applyBorder="1" applyAlignment="1">
      <alignment vertical="center" shrinkToFit="1"/>
    </xf>
    <xf numFmtId="191" fontId="4" fillId="6" borderId="0" xfId="21" applyNumberFormat="1" applyFont="1" applyFill="1" applyBorder="1" applyAlignment="1">
      <alignment vertical="center" shrinkToFit="1"/>
    </xf>
    <xf numFmtId="191" fontId="4" fillId="6" borderId="8" xfId="21" applyNumberFormat="1" applyFont="1" applyFill="1" applyBorder="1" applyAlignment="1">
      <alignment vertical="center" shrinkToFit="1"/>
    </xf>
    <xf numFmtId="9" fontId="4" fillId="6" borderId="0" xfId="29" applyFont="1" applyFill="1" applyBorder="1" applyAlignment="1">
      <alignment vertical="center" shrinkToFit="1"/>
    </xf>
    <xf numFmtId="9" fontId="4" fillId="6" borderId="8" xfId="29" applyFont="1" applyFill="1" applyBorder="1" applyAlignment="1">
      <alignment vertical="center" shrinkToFit="1"/>
    </xf>
    <xf numFmtId="191" fontId="4" fillId="0" borderId="0" xfId="21" applyNumberFormat="1" applyFont="1" applyFill="1" applyBorder="1" applyAlignment="1">
      <alignment vertical="center" shrinkToFit="1"/>
    </xf>
    <xf numFmtId="191" fontId="4" fillId="6" borderId="2" xfId="21" applyNumberFormat="1" applyFont="1" applyFill="1" applyBorder="1" applyAlignment="1">
      <alignment vertical="center" shrinkToFit="1"/>
    </xf>
    <xf numFmtId="191" fontId="4" fillId="6" borderId="5" xfId="21" applyNumberFormat="1" applyFont="1" applyFill="1" applyBorder="1" applyAlignment="1">
      <alignment vertical="center"/>
    </xf>
    <xf numFmtId="191" fontId="4" fillId="6" borderId="0" xfId="21" applyNumberFormat="1" applyFont="1" applyFill="1" applyBorder="1" applyAlignment="1">
      <alignment vertical="center"/>
    </xf>
    <xf numFmtId="191" fontId="4" fillId="6" borderId="2" xfId="21" applyNumberFormat="1" applyFont="1" applyFill="1" applyBorder="1" applyAlignment="1">
      <alignment vertical="center"/>
    </xf>
    <xf numFmtId="0" fontId="12" fillId="0" borderId="0" xfId="26" applyFont="1"/>
    <xf numFmtId="0" fontId="10" fillId="0" borderId="0" xfId="26" applyFont="1"/>
    <xf numFmtId="41" fontId="6" fillId="0" borderId="3" xfId="22" applyFont="1" applyFill="1" applyBorder="1" applyAlignment="1">
      <alignment horizontal="center" vertical="center"/>
    </xf>
    <xf numFmtId="41" fontId="12" fillId="0" borderId="3" xfId="22" applyFont="1" applyFill="1" applyBorder="1" applyAlignment="1">
      <alignment horizontal="center" vertical="center"/>
    </xf>
    <xf numFmtId="41" fontId="4" fillId="0" borderId="6" xfId="21" applyFont="1" applyFill="1" applyBorder="1" applyAlignment="1">
      <alignment horizontal="left" vertical="center" shrinkToFit="1"/>
    </xf>
    <xf numFmtId="41" fontId="4" fillId="0" borderId="6" xfId="21" applyFont="1" applyFill="1" applyBorder="1" applyAlignment="1">
      <alignment vertical="center" shrinkToFit="1"/>
    </xf>
    <xf numFmtId="41" fontId="6" fillId="0" borderId="3" xfId="22" applyFont="1" applyFill="1" applyBorder="1" applyAlignment="1">
      <alignment horizontal="center" vertical="center" wrapText="1"/>
    </xf>
    <xf numFmtId="49" fontId="4" fillId="0" borderId="0" xfId="21" applyNumberFormat="1" applyFont="1" applyFill="1" applyBorder="1" applyAlignment="1">
      <alignment horizontal="center" vertical="center"/>
    </xf>
    <xf numFmtId="41" fontId="4" fillId="0" borderId="0" xfId="21" applyFont="1" applyFill="1" applyBorder="1" applyAlignment="1">
      <alignment horizontal="center" vertical="center"/>
    </xf>
    <xf numFmtId="49" fontId="4" fillId="0" borderId="0" xfId="21" applyNumberFormat="1" applyFont="1" applyFill="1" applyBorder="1" applyAlignment="1">
      <alignment vertical="center"/>
    </xf>
    <xf numFmtId="192" fontId="12" fillId="0" borderId="3" xfId="22" applyNumberFormat="1" applyFont="1" applyFill="1" applyBorder="1" applyAlignment="1">
      <alignment vertical="center"/>
    </xf>
    <xf numFmtId="0" fontId="4" fillId="0" borderId="0" xfId="26" applyFont="1" applyBorder="1" applyAlignment="1">
      <alignment horizontal="right"/>
    </xf>
    <xf numFmtId="41" fontId="4" fillId="6" borderId="3" xfId="21" applyFont="1" applyFill="1" applyBorder="1" applyAlignment="1">
      <alignment horizontal="center" vertical="center"/>
    </xf>
    <xf numFmtId="49" fontId="4" fillId="6" borderId="16" xfId="21" applyNumberFormat="1" applyFont="1" applyFill="1" applyBorder="1" applyAlignment="1">
      <alignment horizontal="center" vertical="center" wrapText="1" shrinkToFit="1"/>
    </xf>
    <xf numFmtId="190" fontId="4" fillId="6" borderId="16" xfId="21" applyNumberFormat="1" applyFont="1" applyFill="1" applyBorder="1" applyAlignment="1">
      <alignment vertical="center" shrinkToFit="1"/>
    </xf>
    <xf numFmtId="190" fontId="4" fillId="6" borderId="11" xfId="21" applyNumberFormat="1" applyFont="1" applyFill="1" applyBorder="1" applyAlignment="1">
      <alignment vertical="center" shrinkToFit="1"/>
    </xf>
    <xf numFmtId="188" fontId="4" fillId="6" borderId="16" xfId="21" applyNumberFormat="1" applyFont="1" applyFill="1" applyBorder="1" applyAlignment="1">
      <alignment horizontal="right" vertical="center"/>
    </xf>
    <xf numFmtId="41" fontId="4" fillId="6" borderId="7" xfId="21" applyFont="1" applyFill="1" applyBorder="1" applyAlignment="1">
      <alignment vertical="center" shrinkToFit="1"/>
    </xf>
    <xf numFmtId="41" fontId="4" fillId="6" borderId="4" xfId="21" applyFont="1" applyFill="1" applyBorder="1" applyAlignment="1">
      <alignment vertical="center" shrinkToFit="1"/>
    </xf>
    <xf numFmtId="41" fontId="4" fillId="6" borderId="10" xfId="21" applyFont="1" applyFill="1" applyBorder="1" applyAlignment="1">
      <alignment vertical="center" shrinkToFit="1"/>
    </xf>
    <xf numFmtId="41" fontId="4" fillId="6" borderId="3" xfId="21" applyFont="1" applyFill="1" applyBorder="1" applyAlignment="1">
      <alignment horizontal="center" vertical="center" wrapText="1" shrinkToFit="1"/>
    </xf>
    <xf numFmtId="190" fontId="4" fillId="6" borderId="3" xfId="21" applyNumberFormat="1" applyFont="1" applyFill="1" applyBorder="1" applyAlignment="1">
      <alignment vertical="center" shrinkToFit="1"/>
    </xf>
    <xf numFmtId="41" fontId="4" fillId="6" borderId="6" xfId="21" applyFont="1" applyFill="1" applyBorder="1" applyAlignment="1">
      <alignment vertical="center" shrinkToFit="1"/>
    </xf>
    <xf numFmtId="41" fontId="4" fillId="6" borderId="12" xfId="21" applyFont="1" applyFill="1" applyBorder="1" applyAlignment="1">
      <alignment vertical="center" shrinkToFit="1"/>
    </xf>
    <xf numFmtId="49" fontId="4" fillId="6" borderId="17" xfId="21" applyNumberFormat="1" applyFont="1" applyFill="1" applyBorder="1" applyAlignment="1">
      <alignment horizontal="center" vertical="center"/>
    </xf>
    <xf numFmtId="179" fontId="4" fillId="6" borderId="5" xfId="21" applyNumberFormat="1" applyFont="1" applyFill="1" applyBorder="1" applyAlignment="1">
      <alignment horizontal="right" vertical="center" shrinkToFit="1"/>
    </xf>
    <xf numFmtId="49" fontId="4" fillId="6" borderId="2" xfId="21" applyNumberFormat="1" applyFont="1" applyFill="1" applyBorder="1" applyAlignment="1">
      <alignment horizontal="center" vertical="center"/>
    </xf>
    <xf numFmtId="41" fontId="4" fillId="6" borderId="17" xfId="21" applyFont="1" applyFill="1" applyBorder="1" applyAlignment="1">
      <alignment horizontal="left" vertical="center" shrinkToFit="1"/>
    </xf>
    <xf numFmtId="190" fontId="4" fillId="6" borderId="17" xfId="21" applyNumberFormat="1" applyFont="1" applyFill="1" applyBorder="1" applyAlignment="1">
      <alignment vertical="center" shrinkToFit="1"/>
    </xf>
    <xf numFmtId="188" fontId="4" fillId="6" borderId="17" xfId="21" applyNumberFormat="1" applyFont="1" applyFill="1" applyBorder="1" applyAlignment="1">
      <alignment horizontal="right" vertical="center"/>
    </xf>
    <xf numFmtId="41" fontId="4" fillId="6" borderId="5" xfId="21" applyFont="1" applyFill="1" applyBorder="1" applyAlignment="1">
      <alignment horizontal="center" vertical="center"/>
    </xf>
    <xf numFmtId="49" fontId="4" fillId="6" borderId="5" xfId="21" applyNumberFormat="1" applyFont="1" applyFill="1" applyBorder="1" applyAlignment="1">
      <alignment horizontal="center" vertical="center"/>
    </xf>
    <xf numFmtId="41" fontId="4" fillId="6" borderId="15" xfId="21" applyFont="1" applyFill="1" applyBorder="1" applyAlignment="1">
      <alignment horizontal="center" vertical="center" shrinkToFit="1"/>
    </xf>
    <xf numFmtId="190" fontId="4" fillId="6" borderId="15" xfId="21" applyNumberFormat="1" applyFont="1" applyFill="1" applyBorder="1" applyAlignment="1">
      <alignment vertical="center" shrinkToFit="1"/>
    </xf>
    <xf numFmtId="188" fontId="4" fillId="6" borderId="15" xfId="21" applyNumberFormat="1" applyFont="1" applyFill="1" applyBorder="1" applyAlignment="1">
      <alignment horizontal="right" vertical="center" shrinkToFit="1"/>
    </xf>
    <xf numFmtId="41" fontId="4" fillId="6" borderId="6" xfId="21" applyFont="1" applyFill="1" applyBorder="1" applyAlignment="1">
      <alignment horizontal="left" vertical="center" wrapText="1" shrinkToFit="1"/>
    </xf>
    <xf numFmtId="179" fontId="4" fillId="6" borderId="0" xfId="21" applyNumberFormat="1" applyFont="1" applyFill="1" applyBorder="1" applyAlignment="1">
      <alignment horizontal="right" vertical="center" shrinkToFit="1"/>
    </xf>
    <xf numFmtId="41" fontId="4" fillId="6" borderId="0" xfId="21" applyFont="1" applyFill="1" applyBorder="1" applyAlignment="1">
      <alignment horizontal="center" vertical="center"/>
    </xf>
    <xf numFmtId="49" fontId="4" fillId="6" borderId="0" xfId="21" applyNumberFormat="1" applyFont="1" applyFill="1" applyBorder="1" applyAlignment="1">
      <alignment horizontal="center" vertical="center"/>
    </xf>
    <xf numFmtId="190" fontId="4" fillId="6" borderId="6" xfId="21" applyNumberFormat="1" applyFont="1" applyFill="1" applyBorder="1" applyAlignment="1">
      <alignment vertical="center" shrinkToFit="1"/>
    </xf>
    <xf numFmtId="41" fontId="4" fillId="6" borderId="6" xfId="21" applyFont="1" applyFill="1" applyBorder="1" applyAlignment="1">
      <alignment horizontal="left" vertical="center" shrinkToFit="1"/>
    </xf>
    <xf numFmtId="0" fontId="4" fillId="6" borderId="16" xfId="21" applyNumberFormat="1" applyFont="1" applyFill="1" applyBorder="1" applyAlignment="1">
      <alignment horizontal="center" vertical="center"/>
    </xf>
    <xf numFmtId="41" fontId="4" fillId="6" borderId="16" xfId="21" applyFont="1" applyFill="1" applyBorder="1" applyAlignment="1">
      <alignment vertical="center" shrinkToFit="1"/>
    </xf>
    <xf numFmtId="190" fontId="4" fillId="6" borderId="7" xfId="21" applyNumberFormat="1" applyFont="1" applyFill="1" applyBorder="1" applyAlignment="1">
      <alignment vertical="center" shrinkToFit="1"/>
    </xf>
    <xf numFmtId="188" fontId="4" fillId="6" borderId="16" xfId="21" applyNumberFormat="1" applyFont="1" applyFill="1" applyBorder="1" applyAlignment="1">
      <alignment horizontal="right" vertical="center" shrinkToFit="1"/>
    </xf>
    <xf numFmtId="41" fontId="4" fillId="6" borderId="7" xfId="21" applyFont="1" applyFill="1" applyBorder="1" applyAlignment="1">
      <alignment horizontal="left" vertical="center" shrinkToFit="1"/>
    </xf>
    <xf numFmtId="179" fontId="4" fillId="6" borderId="8" xfId="21" applyNumberFormat="1" applyFont="1" applyFill="1" applyBorder="1" applyAlignment="1">
      <alignment horizontal="right" vertical="center" shrinkToFit="1"/>
    </xf>
    <xf numFmtId="41" fontId="4" fillId="6" borderId="8" xfId="21" applyFont="1" applyFill="1" applyBorder="1" applyAlignment="1">
      <alignment horizontal="center" vertical="center"/>
    </xf>
    <xf numFmtId="49" fontId="4" fillId="6" borderId="8" xfId="21" applyNumberFormat="1" applyFont="1" applyFill="1" applyBorder="1" applyAlignment="1">
      <alignment horizontal="center" vertical="center"/>
    </xf>
    <xf numFmtId="41" fontId="4" fillId="6" borderId="17" xfId="21" applyFont="1" applyFill="1" applyBorder="1" applyAlignment="1">
      <alignment vertical="center" shrinkToFit="1"/>
    </xf>
    <xf numFmtId="41" fontId="4" fillId="6" borderId="11" xfId="21" applyFont="1" applyFill="1" applyBorder="1" applyAlignment="1">
      <alignment horizontal="left" vertical="center" shrinkToFit="1"/>
    </xf>
    <xf numFmtId="179" fontId="4" fillId="6" borderId="2" xfId="21" applyNumberFormat="1" applyFont="1" applyFill="1" applyBorder="1" applyAlignment="1">
      <alignment horizontal="right" vertical="center" shrinkToFit="1"/>
    </xf>
    <xf numFmtId="41" fontId="4" fillId="6" borderId="2" xfId="21" applyFont="1" applyFill="1" applyBorder="1" applyAlignment="1">
      <alignment horizontal="center" vertical="center"/>
    </xf>
    <xf numFmtId="41" fontId="4" fillId="6" borderId="16" xfId="21" applyFont="1" applyFill="1" applyBorder="1" applyAlignment="1">
      <alignment horizontal="center" vertical="center"/>
    </xf>
    <xf numFmtId="41" fontId="4" fillId="6" borderId="16" xfId="21" applyFont="1" applyFill="1" applyBorder="1" applyAlignment="1">
      <alignment horizontal="center" vertical="center" shrinkToFit="1"/>
    </xf>
    <xf numFmtId="190" fontId="4" fillId="6" borderId="17" xfId="21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41" fontId="4" fillId="6" borderId="15" xfId="21" applyFont="1" applyFill="1" applyBorder="1" applyAlignment="1">
      <alignment horizontal="center" vertical="center"/>
    </xf>
    <xf numFmtId="190" fontId="4" fillId="6" borderId="15" xfId="21" applyNumberFormat="1" applyFont="1" applyFill="1" applyBorder="1" applyAlignment="1">
      <alignment vertical="center"/>
    </xf>
    <xf numFmtId="190" fontId="43" fillId="6" borderId="6" xfId="21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horizontal="center" vertical="center"/>
    </xf>
    <xf numFmtId="188" fontId="4" fillId="6" borderId="17" xfId="21" applyNumberFormat="1" applyFont="1" applyFill="1" applyBorder="1" applyAlignment="1">
      <alignment horizontal="right" vertical="center" shrinkToFit="1"/>
    </xf>
    <xf numFmtId="0" fontId="4" fillId="6" borderId="15" xfId="21" applyNumberFormat="1" applyFont="1" applyFill="1" applyBorder="1" applyAlignment="1">
      <alignment horizontal="center" vertical="center" wrapText="1"/>
    </xf>
    <xf numFmtId="41" fontId="4" fillId="6" borderId="15" xfId="21" applyFont="1" applyFill="1" applyBorder="1" applyAlignment="1">
      <alignment vertical="center" wrapText="1"/>
    </xf>
    <xf numFmtId="41" fontId="4" fillId="6" borderId="15" xfId="21" applyFont="1" applyFill="1" applyBorder="1" applyAlignment="1">
      <alignment horizontal="center" vertical="center" wrapText="1"/>
    </xf>
    <xf numFmtId="41" fontId="4" fillId="6" borderId="9" xfId="21" applyFont="1" applyFill="1" applyBorder="1" applyAlignment="1">
      <alignment vertical="center" shrinkToFit="1"/>
    </xf>
    <xf numFmtId="41" fontId="4" fillId="6" borderId="16" xfId="21" applyFont="1" applyFill="1" applyBorder="1" applyAlignment="1">
      <alignment horizontal="center" vertical="center" wrapText="1" shrinkToFit="1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3" xfId="21" applyNumberFormat="1" applyFont="1" applyFill="1" applyBorder="1" applyAlignment="1">
      <alignment horizontal="center" vertical="center" wrapText="1"/>
    </xf>
    <xf numFmtId="188" fontId="4" fillId="6" borderId="3" xfId="21" applyNumberFormat="1" applyFont="1" applyFill="1" applyBorder="1" applyAlignment="1">
      <alignment horizontal="right" vertical="center" shrinkToFit="1"/>
    </xf>
    <xf numFmtId="41" fontId="4" fillId="6" borderId="11" xfId="21" applyFont="1" applyFill="1" applyBorder="1" applyAlignment="1">
      <alignment horizontal="center" vertical="center" shrinkToFit="1"/>
    </xf>
    <xf numFmtId="0" fontId="4" fillId="6" borderId="17" xfId="21" applyNumberFormat="1" applyFont="1" applyFill="1" applyBorder="1" applyAlignment="1">
      <alignment horizontal="center" vertical="center" wrapText="1"/>
    </xf>
    <xf numFmtId="41" fontId="4" fillId="6" borderId="15" xfId="21" applyFont="1" applyFill="1" applyBorder="1" applyAlignment="1">
      <alignment vertical="center" shrinkToFit="1"/>
    </xf>
    <xf numFmtId="49" fontId="4" fillId="6" borderId="0" xfId="21" applyNumberFormat="1" applyFont="1" applyFill="1" applyBorder="1" applyAlignment="1">
      <alignment vertical="center"/>
    </xf>
    <xf numFmtId="49" fontId="4" fillId="6" borderId="8" xfId="21" applyNumberFormat="1" applyFont="1" applyFill="1" applyBorder="1" applyAlignment="1">
      <alignment vertical="center"/>
    </xf>
    <xf numFmtId="0" fontId="4" fillId="6" borderId="15" xfId="21" applyNumberFormat="1" applyFont="1" applyFill="1" applyBorder="1" applyAlignment="1">
      <alignment vertical="center" shrinkToFit="1"/>
    </xf>
    <xf numFmtId="41" fontId="4" fillId="6" borderId="12" xfId="21" applyFont="1" applyFill="1" applyBorder="1" applyAlignment="1">
      <alignment horizontal="center" vertical="center" shrinkToFit="1"/>
    </xf>
    <xf numFmtId="41" fontId="4" fillId="6" borderId="0" xfId="21" applyFont="1" applyFill="1" applyBorder="1" applyAlignment="1">
      <alignment horizontal="left" vertical="center" wrapText="1" shrinkToFit="1"/>
    </xf>
    <xf numFmtId="41" fontId="4" fillId="6" borderId="16" xfId="21" applyFont="1" applyFill="1" applyBorder="1" applyAlignment="1">
      <alignment vertical="center" wrapText="1" shrinkToFit="1"/>
    </xf>
    <xf numFmtId="41" fontId="4" fillId="6" borderId="9" xfId="21" applyFont="1" applyFill="1" applyBorder="1" applyAlignment="1">
      <alignment horizontal="center" vertical="center" shrinkToFit="1"/>
    </xf>
    <xf numFmtId="41" fontId="4" fillId="6" borderId="8" xfId="21" applyFont="1" applyFill="1" applyBorder="1" applyAlignment="1">
      <alignment horizontal="left" vertical="center" shrinkToFit="1"/>
    </xf>
    <xf numFmtId="41" fontId="4" fillId="6" borderId="15" xfId="21" applyFont="1" applyFill="1" applyBorder="1" applyAlignment="1">
      <alignment horizontal="center" vertical="center" wrapText="1" shrinkToFit="1"/>
    </xf>
    <xf numFmtId="41" fontId="4" fillId="6" borderId="16" xfId="21" applyFont="1" applyFill="1" applyBorder="1" applyAlignment="1">
      <alignment vertical="top" shrinkToFit="1"/>
    </xf>
    <xf numFmtId="49" fontId="4" fillId="6" borderId="15" xfId="21" applyNumberFormat="1" applyFont="1" applyFill="1" applyBorder="1" applyAlignment="1">
      <alignment horizontal="center" vertical="center"/>
    </xf>
    <xf numFmtId="49" fontId="4" fillId="6" borderId="3" xfId="21" applyNumberFormat="1" applyFont="1" applyFill="1" applyBorder="1" applyAlignment="1">
      <alignment horizontal="center" vertical="center" wrapText="1" shrinkToFit="1"/>
    </xf>
    <xf numFmtId="49" fontId="4" fillId="6" borderId="4" xfId="21" applyNumberFormat="1" applyFont="1" applyFill="1" applyBorder="1" applyAlignment="1">
      <alignment vertical="center" shrinkToFit="1"/>
    </xf>
    <xf numFmtId="49" fontId="4" fillId="6" borderId="10" xfId="21" applyNumberFormat="1" applyFont="1" applyFill="1" applyBorder="1" applyAlignment="1">
      <alignment vertical="center" shrinkToFit="1"/>
    </xf>
    <xf numFmtId="41" fontId="4" fillId="6" borderId="4" xfId="21" applyFont="1" applyFill="1" applyBorder="1" applyAlignment="1">
      <alignment horizontal="center" vertical="center" shrinkToFit="1"/>
    </xf>
    <xf numFmtId="49" fontId="4" fillId="6" borderId="6" xfId="21" applyNumberFormat="1" applyFont="1" applyFill="1" applyBorder="1" applyAlignment="1">
      <alignment vertical="center" shrinkToFit="1"/>
    </xf>
    <xf numFmtId="49" fontId="4" fillId="6" borderId="12" xfId="21" applyNumberFormat="1" applyFont="1" applyFill="1" applyBorder="1" applyAlignment="1">
      <alignment vertical="center" shrinkToFit="1"/>
    </xf>
    <xf numFmtId="49" fontId="4" fillId="6" borderId="15" xfId="21" applyNumberFormat="1" applyFont="1" applyFill="1" applyBorder="1" applyAlignment="1">
      <alignment horizontal="center" vertical="center" shrinkToFit="1"/>
    </xf>
    <xf numFmtId="49" fontId="4" fillId="6" borderId="15" xfId="21" applyNumberFormat="1" applyFont="1" applyFill="1" applyBorder="1" applyAlignment="1">
      <alignment vertical="center" shrinkToFit="1"/>
    </xf>
    <xf numFmtId="49" fontId="4" fillId="6" borderId="15" xfId="21" applyNumberFormat="1" applyFont="1" applyFill="1" applyBorder="1" applyAlignment="1">
      <alignment horizontal="center" vertical="top" shrinkToFit="1"/>
    </xf>
    <xf numFmtId="49" fontId="4" fillId="6" borderId="16" xfId="21" applyNumberFormat="1" applyFont="1" applyFill="1" applyBorder="1" applyAlignment="1">
      <alignment horizontal="center" vertical="top" shrinkToFit="1"/>
    </xf>
    <xf numFmtId="49" fontId="4" fillId="6" borderId="16" xfId="21" applyNumberFormat="1" applyFont="1" applyFill="1" applyBorder="1" applyAlignment="1">
      <alignment vertical="center" shrinkToFit="1"/>
    </xf>
    <xf numFmtId="49" fontId="4" fillId="6" borderId="17" xfId="21" applyNumberFormat="1" applyFont="1" applyFill="1" applyBorder="1" applyAlignment="1">
      <alignment horizontal="center" vertical="center" shrinkToFit="1"/>
    </xf>
    <xf numFmtId="49" fontId="4" fillId="6" borderId="17" xfId="21" applyNumberFormat="1" applyFont="1" applyFill="1" applyBorder="1" applyAlignment="1">
      <alignment vertical="center" shrinkToFit="1"/>
    </xf>
    <xf numFmtId="49" fontId="4" fillId="6" borderId="15" xfId="21" applyNumberFormat="1" applyFont="1" applyFill="1" applyBorder="1" applyAlignment="1">
      <alignment horizontal="center" vertical="center" wrapText="1" shrinkToFit="1"/>
    </xf>
    <xf numFmtId="49" fontId="4" fillId="6" borderId="7" xfId="21" applyNumberFormat="1" applyFont="1" applyFill="1" applyBorder="1" applyAlignment="1">
      <alignment vertical="center" shrinkToFit="1"/>
    </xf>
    <xf numFmtId="49" fontId="4" fillId="6" borderId="9" xfId="21" applyNumberFormat="1" applyFont="1" applyFill="1" applyBorder="1" applyAlignment="1">
      <alignment vertical="center" shrinkToFit="1"/>
    </xf>
    <xf numFmtId="49" fontId="4" fillId="6" borderId="6" xfId="21" applyNumberFormat="1" applyFont="1" applyFill="1" applyBorder="1" applyAlignment="1">
      <alignment horizontal="left" vertical="center" shrinkToFit="1"/>
    </xf>
    <xf numFmtId="49" fontId="4" fillId="6" borderId="16" xfId="21" applyNumberFormat="1" applyFont="1" applyFill="1" applyBorder="1" applyAlignment="1">
      <alignment horizontal="center" vertical="center" shrinkToFit="1"/>
    </xf>
    <xf numFmtId="49" fontId="4" fillId="6" borderId="13" xfId="21" applyNumberFormat="1" applyFont="1" applyFill="1" applyBorder="1" applyAlignment="1">
      <alignment vertical="center" shrinkToFit="1"/>
    </xf>
    <xf numFmtId="49" fontId="4" fillId="6" borderId="16" xfId="21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/>
    </xf>
    <xf numFmtId="49" fontId="4" fillId="6" borderId="3" xfId="21" applyNumberFormat="1" applyFont="1" applyFill="1" applyBorder="1" applyAlignment="1">
      <alignment vertical="center" shrinkToFit="1"/>
    </xf>
    <xf numFmtId="49" fontId="4" fillId="6" borderId="3" xfId="21" applyNumberFormat="1" applyFont="1" applyFill="1" applyBorder="1" applyAlignment="1">
      <alignment horizontal="center" vertical="center" wrapText="1"/>
    </xf>
    <xf numFmtId="41" fontId="4" fillId="6" borderId="7" xfId="21" applyFont="1" applyFill="1" applyBorder="1" applyAlignment="1">
      <alignment horizontal="center" vertical="center" shrinkToFit="1"/>
    </xf>
    <xf numFmtId="179" fontId="4" fillId="6" borderId="5" xfId="21" applyNumberFormat="1" applyFont="1" applyFill="1" applyBorder="1" applyAlignment="1">
      <alignment horizontal="right" vertical="center"/>
    </xf>
    <xf numFmtId="190" fontId="4" fillId="6" borderId="16" xfId="21" applyNumberFormat="1" applyFont="1" applyFill="1" applyBorder="1" applyAlignment="1">
      <alignment vertical="center"/>
    </xf>
    <xf numFmtId="190" fontId="4" fillId="6" borderId="3" xfId="21" applyNumberFormat="1" applyFont="1" applyFill="1" applyBorder="1" applyAlignment="1">
      <alignment vertical="center"/>
    </xf>
    <xf numFmtId="179" fontId="4" fillId="6" borderId="2" xfId="21" applyNumberFormat="1" applyFont="1" applyFill="1" applyBorder="1" applyAlignment="1">
      <alignment horizontal="right" vertical="center"/>
    </xf>
    <xf numFmtId="188" fontId="4" fillId="6" borderId="15" xfId="21" applyNumberFormat="1" applyFont="1" applyFill="1" applyBorder="1" applyAlignment="1">
      <alignment horizontal="right" vertical="center"/>
    </xf>
    <xf numFmtId="179" fontId="4" fillId="6" borderId="0" xfId="21" applyNumberFormat="1" applyFont="1" applyFill="1" applyBorder="1" applyAlignment="1">
      <alignment horizontal="right" vertical="center"/>
    </xf>
    <xf numFmtId="41" fontId="4" fillId="6" borderId="11" xfId="21" applyFont="1" applyFill="1" applyBorder="1" applyAlignment="1">
      <alignment vertical="center" shrinkToFit="1"/>
    </xf>
    <xf numFmtId="179" fontId="4" fillId="6" borderId="2" xfId="21" applyNumberFormat="1" applyFont="1" applyFill="1" applyBorder="1" applyAlignment="1">
      <alignment vertical="center" shrinkToFit="1"/>
    </xf>
    <xf numFmtId="41" fontId="4" fillId="6" borderId="2" xfId="21" applyFont="1" applyFill="1" applyBorder="1" applyAlignment="1">
      <alignment vertical="center"/>
    </xf>
    <xf numFmtId="0" fontId="4" fillId="6" borderId="17" xfId="21" applyNumberFormat="1" applyFont="1" applyFill="1" applyBorder="1" applyAlignment="1">
      <alignment horizontal="center" vertical="center"/>
    </xf>
    <xf numFmtId="49" fontId="4" fillId="6" borderId="5" xfId="21" applyNumberFormat="1" applyFont="1" applyFill="1" applyBorder="1" applyAlignment="1">
      <alignment vertical="center" shrinkToFit="1"/>
    </xf>
    <xf numFmtId="49" fontId="4" fillId="6" borderId="0" xfId="21" applyNumberFormat="1" applyFont="1" applyFill="1" applyBorder="1" applyAlignment="1">
      <alignment vertical="center" shrinkToFit="1"/>
    </xf>
    <xf numFmtId="49" fontId="2" fillId="6" borderId="15" xfId="0" applyNumberFormat="1" applyFont="1" applyFill="1" applyBorder="1" applyAlignment="1">
      <alignment vertical="center"/>
    </xf>
    <xf numFmtId="49" fontId="4" fillId="6" borderId="15" xfId="21" applyNumberFormat="1" applyFont="1" applyFill="1" applyBorder="1" applyAlignment="1">
      <alignment vertical="center" wrapText="1" shrinkToFit="1"/>
    </xf>
    <xf numFmtId="41" fontId="4" fillId="6" borderId="7" xfId="21" applyFont="1" applyFill="1" applyBorder="1" applyAlignment="1">
      <alignment horizontal="left" vertical="center" wrapText="1" shrinkToFit="1"/>
    </xf>
    <xf numFmtId="49" fontId="4" fillId="6" borderId="17" xfId="21" applyNumberFormat="1" applyFont="1" applyFill="1" applyBorder="1" applyAlignment="1">
      <alignment horizontal="center" vertical="center" wrapText="1"/>
    </xf>
    <xf numFmtId="0" fontId="4" fillId="6" borderId="3" xfId="21" applyNumberFormat="1" applyFont="1" applyFill="1" applyBorder="1" applyAlignment="1">
      <alignment horizontal="center" vertical="center" wrapText="1" shrinkToFit="1"/>
    </xf>
    <xf numFmtId="0" fontId="4" fillId="6" borderId="16" xfId="21" applyNumberFormat="1" applyFont="1" applyFill="1" applyBorder="1" applyAlignment="1">
      <alignment horizontal="center" vertical="center" wrapText="1" shrinkToFit="1"/>
    </xf>
    <xf numFmtId="179" fontId="4" fillId="0" borderId="0" xfId="21" applyNumberFormat="1" applyFont="1" applyFill="1" applyBorder="1" applyAlignment="1">
      <alignment horizontal="right" vertical="center" shrinkToFit="1"/>
    </xf>
    <xf numFmtId="179" fontId="4" fillId="0" borderId="12" xfId="21" applyNumberFormat="1" applyFont="1" applyFill="1" applyBorder="1" applyAlignment="1">
      <alignment vertical="center" shrinkToFit="1"/>
    </xf>
    <xf numFmtId="179" fontId="4" fillId="0" borderId="10" xfId="21" applyNumberFormat="1" applyFont="1" applyFill="1" applyBorder="1" applyAlignment="1">
      <alignment vertical="center" shrinkToFit="1"/>
    </xf>
    <xf numFmtId="179" fontId="4" fillId="0" borderId="9" xfId="21" applyNumberFormat="1" applyFont="1" applyFill="1" applyBorder="1" applyAlignment="1">
      <alignment vertical="center" shrinkToFit="1"/>
    </xf>
    <xf numFmtId="49" fontId="4" fillId="6" borderId="11" xfId="21" applyNumberFormat="1" applyFont="1" applyFill="1" applyBorder="1" applyAlignment="1">
      <alignment horizontal="center" vertical="center" wrapText="1" shrinkToFit="1"/>
    </xf>
    <xf numFmtId="41" fontId="4" fillId="0" borderId="6" xfId="662" applyFont="1" applyFill="1" applyBorder="1" applyAlignment="1">
      <alignment horizontal="left" vertical="center"/>
    </xf>
    <xf numFmtId="41" fontId="4" fillId="0" borderId="6" xfId="662" applyFont="1" applyFill="1" applyBorder="1" applyAlignment="1">
      <alignment horizontal="left" vertical="center" wrapText="1"/>
    </xf>
    <xf numFmtId="41" fontId="4" fillId="0" borderId="7" xfId="662" applyFont="1" applyFill="1" applyBorder="1" applyAlignment="1">
      <alignment horizontal="left" vertical="center" wrapText="1"/>
    </xf>
    <xf numFmtId="41" fontId="4" fillId="6" borderId="17" xfId="21" applyFont="1" applyFill="1" applyBorder="1" applyAlignment="1">
      <alignment vertical="center" wrapText="1"/>
    </xf>
    <xf numFmtId="41" fontId="4" fillId="6" borderId="15" xfId="21" applyFont="1" applyFill="1" applyBorder="1" applyAlignment="1">
      <alignment vertical="center" wrapText="1"/>
    </xf>
    <xf numFmtId="41" fontId="4" fillId="6" borderId="17" xfId="21" applyFont="1" applyFill="1" applyBorder="1" applyAlignment="1">
      <alignment vertical="center" shrinkToFit="1"/>
    </xf>
    <xf numFmtId="41" fontId="4" fillId="6" borderId="16" xfId="21" applyFont="1" applyFill="1" applyBorder="1" applyAlignment="1">
      <alignment vertical="center" shrinkToFit="1"/>
    </xf>
    <xf numFmtId="41" fontId="4" fillId="6" borderId="16" xfId="2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41" fontId="4" fillId="6" borderId="0" xfId="21" applyFont="1" applyFill="1" applyBorder="1" applyAlignment="1">
      <alignment horizontal="center" vertical="center"/>
    </xf>
    <xf numFmtId="41" fontId="4" fillId="6" borderId="17" xfId="21" applyFont="1" applyFill="1" applyBorder="1" applyAlignment="1">
      <alignment horizontal="left" vertical="center" wrapText="1"/>
    </xf>
    <xf numFmtId="41" fontId="4" fillId="6" borderId="0" xfId="21" applyFont="1" applyFill="1" applyBorder="1" applyAlignment="1">
      <alignment horizontal="center" vertical="center"/>
    </xf>
    <xf numFmtId="49" fontId="4" fillId="6" borderId="16" xfId="21" applyNumberFormat="1" applyFont="1" applyFill="1" applyBorder="1" applyAlignment="1">
      <alignment horizontal="center" vertical="center" wrapText="1" shrinkToFit="1"/>
    </xf>
    <xf numFmtId="189" fontId="10" fillId="0" borderId="16" xfId="29" applyNumberFormat="1" applyFont="1" applyFill="1" applyBorder="1" applyAlignment="1">
      <alignment horizontal="center" vertical="center"/>
    </xf>
    <xf numFmtId="189" fontId="10" fillId="0" borderId="3" xfId="29" applyNumberFormat="1" applyFont="1" applyFill="1" applyBorder="1" applyAlignment="1">
      <alignment horizontal="center" vertical="center"/>
    </xf>
    <xf numFmtId="41" fontId="10" fillId="0" borderId="35" xfId="22" applyFont="1" applyFill="1" applyBorder="1" applyAlignment="1">
      <alignment horizontal="center" vertical="center"/>
    </xf>
    <xf numFmtId="41" fontId="10" fillId="0" borderId="30" xfId="2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49" fontId="4" fillId="0" borderId="11" xfId="21" applyNumberFormat="1" applyFont="1" applyFill="1" applyBorder="1" applyAlignment="1">
      <alignment vertical="center"/>
    </xf>
    <xf numFmtId="49" fontId="4" fillId="0" borderId="2" xfId="21" applyNumberFormat="1" applyFont="1" applyFill="1" applyBorder="1" applyAlignment="1">
      <alignment vertical="center"/>
    </xf>
    <xf numFmtId="49" fontId="4" fillId="0" borderId="13" xfId="21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4" xfId="21" applyNumberFormat="1" applyFont="1" applyFill="1" applyBorder="1" applyAlignment="1">
      <alignment vertical="center"/>
    </xf>
    <xf numFmtId="49" fontId="4" fillId="0" borderId="5" xfId="21" applyNumberFormat="1" applyFont="1" applyFill="1" applyBorder="1" applyAlignment="1">
      <alignment vertical="center"/>
    </xf>
    <xf numFmtId="49" fontId="4" fillId="0" borderId="10" xfId="21" applyNumberFormat="1" applyFont="1" applyFill="1" applyBorder="1" applyAlignment="1">
      <alignment vertical="center"/>
    </xf>
    <xf numFmtId="49" fontId="4" fillId="0" borderId="11" xfId="21" applyNumberFormat="1" applyFont="1" applyFill="1" applyBorder="1" applyAlignment="1">
      <alignment horizontal="left" vertical="center"/>
    </xf>
    <xf numFmtId="49" fontId="4" fillId="0" borderId="5" xfId="21" applyNumberFormat="1" applyFont="1" applyFill="1" applyBorder="1" applyAlignment="1">
      <alignment horizontal="center" vertical="center"/>
    </xf>
    <xf numFmtId="49" fontId="4" fillId="0" borderId="0" xfId="21" applyNumberFormat="1" applyFont="1" applyFill="1" applyBorder="1" applyAlignment="1">
      <alignment horizontal="center" vertical="center"/>
    </xf>
    <xf numFmtId="49" fontId="4" fillId="0" borderId="8" xfId="2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1" xfId="21" applyNumberFormat="1" applyFont="1" applyFill="1" applyBorder="1" applyAlignment="1">
      <alignment vertical="center" shrinkToFit="1"/>
    </xf>
    <xf numFmtId="49" fontId="4" fillId="0" borderId="2" xfId="21" applyNumberFormat="1" applyFont="1" applyFill="1" applyBorder="1" applyAlignment="1">
      <alignment vertical="center" shrinkToFit="1"/>
    </xf>
    <xf numFmtId="41" fontId="4" fillId="0" borderId="11" xfId="21" applyFont="1" applyFill="1" applyBorder="1" applyAlignment="1">
      <alignment horizontal="left" vertical="center" shrinkToFit="1"/>
    </xf>
    <xf numFmtId="49" fontId="4" fillId="6" borderId="16" xfId="21" applyNumberFormat="1" applyFont="1" applyFill="1" applyBorder="1" applyAlignment="1">
      <alignment horizontal="center" vertical="center"/>
    </xf>
    <xf numFmtId="41" fontId="4" fillId="6" borderId="0" xfId="21" applyFont="1" applyFill="1" applyBorder="1" applyAlignment="1">
      <alignment horizontal="center" vertical="center"/>
    </xf>
    <xf numFmtId="41" fontId="4" fillId="6" borderId="7" xfId="21" applyFont="1" applyFill="1" applyBorder="1" applyAlignment="1">
      <alignment vertical="center" shrinkToFit="1"/>
    </xf>
    <xf numFmtId="41" fontId="4" fillId="6" borderId="9" xfId="21" applyFont="1" applyFill="1" applyBorder="1" applyAlignment="1">
      <alignment vertical="center" shrinkToFit="1"/>
    </xf>
    <xf numFmtId="49" fontId="57" fillId="0" borderId="4" xfId="21" applyNumberFormat="1" applyFont="1" applyFill="1" applyBorder="1" applyAlignment="1">
      <alignment horizontal="left" vertical="center" wrapText="1"/>
    </xf>
    <xf numFmtId="41" fontId="7" fillId="7" borderId="0" xfId="21" applyFont="1" applyFill="1">
      <alignment vertical="center"/>
    </xf>
    <xf numFmtId="41" fontId="12" fillId="7" borderId="0" xfId="21" applyFont="1" applyFill="1" applyBorder="1" applyAlignment="1">
      <alignment horizontal="right" vertical="center" shrinkToFit="1"/>
    </xf>
    <xf numFmtId="195" fontId="58" fillId="7" borderId="0" xfId="21" applyNumberFormat="1" applyFont="1" applyFill="1" applyBorder="1" applyAlignment="1">
      <alignment vertical="center"/>
    </xf>
    <xf numFmtId="43" fontId="7" fillId="7" borderId="0" xfId="21" applyNumberFormat="1" applyFont="1" applyFill="1">
      <alignment vertical="center"/>
    </xf>
    <xf numFmtId="0" fontId="7" fillId="7" borderId="0" xfId="0" applyFont="1" applyFill="1">
      <alignment vertical="center"/>
    </xf>
    <xf numFmtId="41" fontId="12" fillId="7" borderId="0" xfId="21" applyFont="1" applyFill="1" applyBorder="1" applyAlignment="1">
      <alignment horizontal="right" vertical="center" wrapText="1" shrinkToFit="1"/>
    </xf>
    <xf numFmtId="176" fontId="7" fillId="7" borderId="0" xfId="0" applyNumberFormat="1" applyFont="1" applyFill="1">
      <alignment vertical="center"/>
    </xf>
    <xf numFmtId="176" fontId="13" fillId="7" borderId="0" xfId="0" applyNumberFormat="1" applyFont="1" applyFill="1">
      <alignment vertical="center"/>
    </xf>
    <xf numFmtId="0" fontId="13" fillId="7" borderId="0" xfId="0" applyFont="1" applyFill="1">
      <alignment vertical="center"/>
    </xf>
    <xf numFmtId="41" fontId="13" fillId="7" borderId="0" xfId="21" applyFont="1" applyFill="1">
      <alignment vertical="center"/>
    </xf>
    <xf numFmtId="41" fontId="46" fillId="7" borderId="0" xfId="21" applyFont="1" applyFill="1">
      <alignment vertical="center"/>
    </xf>
    <xf numFmtId="188" fontId="42" fillId="7" borderId="0" xfId="21" applyNumberFormat="1" applyFont="1" applyFill="1">
      <alignment vertical="center"/>
    </xf>
    <xf numFmtId="41" fontId="49" fillId="7" borderId="0" xfId="21" applyFont="1" applyFill="1" applyBorder="1">
      <alignment vertical="center"/>
    </xf>
    <xf numFmtId="41" fontId="42" fillId="7" borderId="0" xfId="21" applyFont="1" applyFill="1">
      <alignment vertical="center"/>
    </xf>
    <xf numFmtId="41" fontId="42" fillId="7" borderId="0" xfId="0" applyNumberFormat="1" applyFont="1" applyFill="1">
      <alignment vertical="center"/>
    </xf>
    <xf numFmtId="187" fontId="42" fillId="7" borderId="0" xfId="0" applyNumberFormat="1" applyFont="1" applyFill="1">
      <alignment vertical="center"/>
    </xf>
    <xf numFmtId="0" fontId="1" fillId="7" borderId="0" xfId="0" applyFont="1" applyFill="1">
      <alignment vertical="center"/>
    </xf>
    <xf numFmtId="41" fontId="51" fillId="0" borderId="3" xfId="21" applyFont="1" applyFill="1" applyBorder="1" applyAlignment="1">
      <alignment horizontal="center" vertical="center"/>
    </xf>
    <xf numFmtId="197" fontId="4" fillId="0" borderId="17" xfId="21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179" fontId="4" fillId="0" borderId="5" xfId="21" applyNumberFormat="1" applyFont="1" applyFill="1" applyBorder="1" applyAlignment="1">
      <alignment horizontal="right" vertical="center"/>
    </xf>
    <xf numFmtId="49" fontId="4" fillId="0" borderId="5" xfId="21" applyNumberFormat="1" applyFont="1" applyFill="1" applyBorder="1" applyAlignment="1">
      <alignment horizontal="right" vertical="center"/>
    </xf>
    <xf numFmtId="179" fontId="57" fillId="0" borderId="10" xfId="21" applyNumberFormat="1" applyFont="1" applyFill="1" applyBorder="1" applyAlignment="1">
      <alignment vertical="center"/>
    </xf>
    <xf numFmtId="49" fontId="4" fillId="0" borderId="6" xfId="21" applyNumberFormat="1" applyFont="1" applyFill="1" applyBorder="1" applyAlignment="1">
      <alignment horizontal="left" vertical="center"/>
    </xf>
    <xf numFmtId="0" fontId="4" fillId="0" borderId="0" xfId="21" applyNumberFormat="1" applyFont="1" applyFill="1" applyBorder="1" applyAlignment="1">
      <alignment horizontal="right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88" fontId="4" fillId="0" borderId="17" xfId="21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vertical="center"/>
    </xf>
    <xf numFmtId="188" fontId="4" fillId="0" borderId="16" xfId="21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21" applyNumberFormat="1" applyFont="1" applyFill="1" applyBorder="1" applyAlignment="1">
      <alignment vertical="center"/>
    </xf>
    <xf numFmtId="49" fontId="4" fillId="0" borderId="12" xfId="21" applyNumberFormat="1" applyFont="1" applyFill="1" applyBorder="1" applyAlignment="1">
      <alignment vertical="center"/>
    </xf>
    <xf numFmtId="41" fontId="4" fillId="0" borderId="10" xfId="21" applyFont="1" applyFill="1" applyBorder="1" applyAlignment="1">
      <alignment vertical="center"/>
    </xf>
    <xf numFmtId="187" fontId="4" fillId="0" borderId="17" xfId="21" applyNumberFormat="1" applyFont="1" applyFill="1" applyBorder="1" applyAlignment="1">
      <alignment horizontal="right" vertical="center"/>
    </xf>
    <xf numFmtId="187" fontId="4" fillId="0" borderId="15" xfId="21" applyNumberFormat="1" applyFont="1" applyFill="1" applyBorder="1" applyAlignment="1">
      <alignment horizontal="right" vertical="center"/>
    </xf>
    <xf numFmtId="49" fontId="57" fillId="0" borderId="6" xfId="21" applyNumberFormat="1" applyFont="1" applyFill="1" applyBorder="1" applyAlignment="1">
      <alignment vertical="center"/>
    </xf>
    <xf numFmtId="41" fontId="57" fillId="0" borderId="0" xfId="21" applyFont="1" applyFill="1">
      <alignment vertical="center"/>
    </xf>
    <xf numFmtId="0" fontId="57" fillId="0" borderId="0" xfId="21" applyNumberFormat="1" applyFont="1" applyFill="1" applyBorder="1" applyAlignment="1">
      <alignment vertical="center" wrapText="1"/>
    </xf>
    <xf numFmtId="49" fontId="57" fillId="0" borderId="0" xfId="21" applyNumberFormat="1" applyFont="1" applyFill="1" applyBorder="1" applyAlignment="1">
      <alignment vertical="center"/>
    </xf>
    <xf numFmtId="41" fontId="57" fillId="0" borderId="12" xfId="21" applyFont="1" applyFill="1" applyBorder="1" applyAlignment="1">
      <alignment vertical="center"/>
    </xf>
    <xf numFmtId="49" fontId="53" fillId="0" borderId="6" xfId="21" applyNumberFormat="1" applyFont="1" applyFill="1" applyBorder="1" applyAlignment="1">
      <alignment vertical="center" wrapText="1"/>
    </xf>
    <xf numFmtId="41" fontId="57" fillId="0" borderId="12" xfId="21" applyFont="1" applyFill="1" applyBorder="1" applyAlignment="1">
      <alignment vertical="center" wrapText="1"/>
    </xf>
    <xf numFmtId="49" fontId="4" fillId="0" borderId="7" xfId="21" applyNumberFormat="1" applyFont="1" applyFill="1" applyBorder="1" applyAlignment="1">
      <alignment vertical="center" wrapText="1"/>
    </xf>
    <xf numFmtId="0" fontId="4" fillId="0" borderId="8" xfId="21" applyNumberFormat="1" applyFont="1" applyFill="1" applyBorder="1" applyAlignment="1">
      <alignment vertical="center" wrapText="1"/>
    </xf>
    <xf numFmtId="188" fontId="4" fillId="0" borderId="6" xfId="21" applyNumberFormat="1" applyFont="1" applyFill="1" applyBorder="1" applyAlignment="1">
      <alignment horizontal="right" vertical="center"/>
    </xf>
    <xf numFmtId="41" fontId="61" fillId="0" borderId="0" xfId="21" applyFont="1" applyFill="1">
      <alignment vertical="center"/>
    </xf>
    <xf numFmtId="49" fontId="60" fillId="0" borderId="0" xfId="21" applyNumberFormat="1" applyFont="1" applyFill="1" applyBorder="1" applyAlignment="1">
      <alignment vertical="center"/>
    </xf>
    <xf numFmtId="49" fontId="61" fillId="0" borderId="0" xfId="21" applyNumberFormat="1" applyFont="1" applyFill="1" applyBorder="1" applyAlignment="1">
      <alignment vertical="center"/>
    </xf>
    <xf numFmtId="49" fontId="59" fillId="0" borderId="0" xfId="21" applyNumberFormat="1" applyFont="1" applyFill="1" applyBorder="1" applyAlignment="1">
      <alignment vertical="center"/>
    </xf>
    <xf numFmtId="0" fontId="57" fillId="0" borderId="0" xfId="21" applyNumberFormat="1" applyFont="1" applyFill="1" applyBorder="1" applyAlignment="1">
      <alignment horizontal="right" vertical="center" shrinkToFit="1"/>
    </xf>
    <xf numFmtId="41" fontId="4" fillId="0" borderId="8" xfId="21" applyFont="1" applyFill="1" applyBorder="1" applyAlignment="1">
      <alignment vertical="center"/>
    </xf>
    <xf numFmtId="188" fontId="4" fillId="0" borderId="7" xfId="21" applyNumberFormat="1" applyFont="1" applyFill="1" applyBorder="1" applyAlignment="1">
      <alignment horizontal="right" vertical="center"/>
    </xf>
    <xf numFmtId="9" fontId="4" fillId="0" borderId="8" xfId="21" applyNumberFormat="1" applyFont="1" applyFill="1" applyBorder="1" applyAlignment="1">
      <alignment horizontal="right" vertical="center" shrinkToFit="1"/>
    </xf>
    <xf numFmtId="0" fontId="4" fillId="0" borderId="8" xfId="21" applyNumberFormat="1" applyFont="1" applyFill="1" applyBorder="1" applyAlignment="1">
      <alignment horizontal="right" vertical="center" shrinkToFit="1"/>
    </xf>
    <xf numFmtId="49" fontId="57" fillId="0" borderId="6" xfId="21" applyNumberFormat="1" applyFont="1" applyFill="1" applyBorder="1" applyAlignment="1">
      <alignment horizontal="left" vertical="center" shrinkToFit="1"/>
    </xf>
    <xf numFmtId="41" fontId="4" fillId="0" borderId="9" xfId="21" applyFont="1" applyFill="1" applyBorder="1" applyAlignment="1">
      <alignment vertical="center"/>
    </xf>
    <xf numFmtId="188" fontId="4" fillId="0" borderId="7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vertical="center"/>
    </xf>
    <xf numFmtId="188" fontId="4" fillId="0" borderId="11" xfId="0" applyNumberFormat="1" applyFont="1" applyFill="1" applyBorder="1" applyAlignment="1">
      <alignment horizontal="right" vertical="center"/>
    </xf>
    <xf numFmtId="188" fontId="4" fillId="0" borderId="11" xfId="21" applyNumberFormat="1" applyFont="1" applyFill="1" applyBorder="1" applyAlignment="1">
      <alignment horizontal="right" vertical="center"/>
    </xf>
    <xf numFmtId="49" fontId="5" fillId="0" borderId="6" xfId="21" applyNumberFormat="1" applyFont="1" applyFill="1" applyBorder="1" applyAlignment="1">
      <alignment horizontal="left" vertical="center"/>
    </xf>
    <xf numFmtId="179" fontId="57" fillId="0" borderId="12" xfId="21" applyNumberFormat="1" applyFont="1" applyFill="1" applyBorder="1" applyAlignment="1">
      <alignment vertical="center"/>
    </xf>
    <xf numFmtId="49" fontId="4" fillId="0" borderId="6" xfId="21" applyNumberFormat="1" applyFont="1" applyFill="1" applyBorder="1" applyAlignment="1">
      <alignment vertical="center" wrapText="1" shrinkToFit="1"/>
    </xf>
    <xf numFmtId="179" fontId="4" fillId="0" borderId="2" xfId="0" applyNumberFormat="1" applyFont="1" applyFill="1" applyBorder="1" applyAlignment="1">
      <alignment vertical="center"/>
    </xf>
    <xf numFmtId="191" fontId="4" fillId="0" borderId="2" xfId="0" applyNumberFormat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vertical="center"/>
    </xf>
    <xf numFmtId="188" fontId="4" fillId="0" borderId="10" xfId="21" applyNumberFormat="1" applyFont="1" applyFill="1" applyBorder="1" applyAlignment="1">
      <alignment horizontal="right" vertical="center"/>
    </xf>
    <xf numFmtId="49" fontId="57" fillId="0" borderId="5" xfId="21" applyNumberFormat="1" applyFont="1" applyFill="1" applyBorder="1" applyAlignment="1">
      <alignment horizontal="left" vertical="center" shrinkToFit="1"/>
    </xf>
    <xf numFmtId="0" fontId="4" fillId="0" borderId="5" xfId="21" applyNumberFormat="1" applyFont="1" applyFill="1" applyBorder="1" applyAlignment="1">
      <alignment horizontal="right" vertical="center" wrapText="1"/>
    </xf>
    <xf numFmtId="49" fontId="4" fillId="0" borderId="8" xfId="21" applyNumberFormat="1" applyFont="1" applyFill="1" applyBorder="1" applyAlignment="1">
      <alignment horizontal="left" vertical="center" wrapText="1"/>
    </xf>
    <xf numFmtId="0" fontId="4" fillId="0" borderId="0" xfId="21" applyNumberFormat="1" applyFont="1" applyFill="1" applyBorder="1" applyAlignment="1">
      <alignment horizontal="right" vertical="center"/>
    </xf>
    <xf numFmtId="190" fontId="4" fillId="0" borderId="17" xfId="21" applyNumberFormat="1" applyFont="1" applyFill="1" applyBorder="1" applyAlignment="1">
      <alignment vertical="top" shrinkToFit="1"/>
    </xf>
    <xf numFmtId="49" fontId="57" fillId="0" borderId="4" xfId="21" applyNumberFormat="1" applyFont="1" applyFill="1" applyBorder="1" applyAlignment="1">
      <alignment horizontal="left" vertical="center" shrinkToFit="1"/>
    </xf>
    <xf numFmtId="191" fontId="4" fillId="0" borderId="8" xfId="21" applyNumberFormat="1" applyFont="1" applyFill="1" applyBorder="1" applyAlignment="1">
      <alignment horizontal="right" vertical="center" wrapText="1"/>
    </xf>
    <xf numFmtId="179" fontId="4" fillId="0" borderId="2" xfId="21" applyNumberFormat="1" applyFont="1" applyFill="1" applyBorder="1" applyAlignment="1">
      <alignment vertical="center" wrapText="1"/>
    </xf>
    <xf numFmtId="191" fontId="4" fillId="0" borderId="2" xfId="21" applyNumberFormat="1" applyFont="1" applyFill="1" applyBorder="1" applyAlignment="1">
      <alignment horizontal="right" vertical="center" wrapText="1"/>
    </xf>
    <xf numFmtId="194" fontId="4" fillId="0" borderId="5" xfId="21" applyNumberFormat="1" applyFont="1" applyFill="1" applyBorder="1" applyAlignment="1">
      <alignment vertical="center" shrinkToFit="1"/>
    </xf>
    <xf numFmtId="194" fontId="4" fillId="0" borderId="0" xfId="21" applyNumberFormat="1" applyFont="1" applyFill="1" applyBorder="1" applyAlignment="1">
      <alignment vertical="center" shrinkToFit="1"/>
    </xf>
    <xf numFmtId="49" fontId="52" fillId="0" borderId="6" xfId="21" applyNumberFormat="1" applyFont="1" applyFill="1" applyBorder="1" applyAlignment="1">
      <alignment vertical="center"/>
    </xf>
    <xf numFmtId="179" fontId="53" fillId="0" borderId="0" xfId="21" applyNumberFormat="1" applyFont="1" applyFill="1" applyBorder="1" applyAlignment="1">
      <alignment vertical="center" wrapText="1"/>
    </xf>
    <xf numFmtId="191" fontId="4" fillId="0" borderId="0" xfId="21" applyNumberFormat="1" applyFont="1" applyFill="1" applyBorder="1" applyAlignment="1">
      <alignment horizontal="right" vertical="center" wrapText="1"/>
    </xf>
    <xf numFmtId="194" fontId="4" fillId="0" borderId="8" xfId="21" applyNumberFormat="1" applyFont="1" applyFill="1" applyBorder="1" applyAlignment="1">
      <alignment vertical="center" shrinkToFit="1"/>
    </xf>
    <xf numFmtId="179" fontId="4" fillId="0" borderId="5" xfId="21" applyNumberFormat="1" applyFont="1" applyFill="1" applyBorder="1" applyAlignment="1">
      <alignment horizontal="right" vertical="center" shrinkToFit="1"/>
    </xf>
    <xf numFmtId="191" fontId="4" fillId="0" borderId="5" xfId="21" applyNumberFormat="1" applyFont="1" applyFill="1" applyBorder="1" applyAlignment="1">
      <alignment vertical="center" shrinkToFit="1"/>
    </xf>
    <xf numFmtId="188" fontId="42" fillId="0" borderId="0" xfId="21" applyNumberFormat="1" applyFont="1" applyFill="1">
      <alignment vertical="center"/>
    </xf>
    <xf numFmtId="41" fontId="42" fillId="0" borderId="0" xfId="21" applyFont="1" applyFill="1">
      <alignment vertical="center"/>
    </xf>
    <xf numFmtId="41" fontId="42" fillId="0" borderId="0" xfId="0" applyNumberFormat="1" applyFont="1" applyFill="1">
      <alignment vertical="center"/>
    </xf>
    <xf numFmtId="187" fontId="42" fillId="0" borderId="0" xfId="0" applyNumberFormat="1" applyFont="1" applyFill="1">
      <alignment vertical="center"/>
    </xf>
    <xf numFmtId="179" fontId="4" fillId="0" borderId="8" xfId="21" applyNumberFormat="1" applyFont="1" applyFill="1" applyBorder="1" applyAlignment="1">
      <alignment horizontal="right" vertical="center" shrinkToFit="1"/>
    </xf>
    <xf numFmtId="191" fontId="4" fillId="0" borderId="8" xfId="21" applyNumberFormat="1" applyFont="1" applyFill="1" applyBorder="1" applyAlignment="1">
      <alignment vertical="center" shrinkToFit="1"/>
    </xf>
    <xf numFmtId="49" fontId="4" fillId="0" borderId="17" xfId="21" applyNumberFormat="1" applyFont="1" applyFill="1" applyBorder="1" applyAlignment="1">
      <alignment horizontal="center" vertical="center" wrapText="1" shrinkToFit="1"/>
    </xf>
    <xf numFmtId="49" fontId="4" fillId="0" borderId="15" xfId="21" applyNumberFormat="1" applyFont="1" applyFill="1" applyBorder="1" applyAlignment="1">
      <alignment vertical="center" wrapText="1" shrinkToFit="1"/>
    </xf>
    <xf numFmtId="49" fontId="4" fillId="0" borderId="0" xfId="21" applyNumberFormat="1" applyFont="1" applyFill="1" applyBorder="1" applyAlignment="1">
      <alignment vertical="center" shrinkToFit="1"/>
    </xf>
    <xf numFmtId="0" fontId="4" fillId="0" borderId="15" xfId="21" applyNumberFormat="1" applyFont="1" applyFill="1" applyBorder="1" applyAlignment="1">
      <alignment horizontal="center" vertical="center"/>
    </xf>
    <xf numFmtId="188" fontId="4" fillId="0" borderId="15" xfId="21" applyNumberFormat="1" applyFont="1" applyFill="1" applyBorder="1" applyAlignment="1">
      <alignment horizontal="right" vertical="center" wrapText="1" shrinkToFit="1"/>
    </xf>
    <xf numFmtId="179" fontId="4" fillId="0" borderId="0" xfId="21" applyNumberFormat="1" applyFont="1" applyFill="1" applyBorder="1" applyAlignment="1">
      <alignment horizontal="right" vertical="center"/>
    </xf>
    <xf numFmtId="191" fontId="4" fillId="0" borderId="0" xfId="21" applyNumberFormat="1" applyFont="1" applyFill="1" applyBorder="1" applyAlignment="1">
      <alignment vertical="center"/>
    </xf>
    <xf numFmtId="191" fontId="4" fillId="0" borderId="8" xfId="21" applyNumberFormat="1" applyFont="1" applyFill="1" applyBorder="1" applyAlignment="1">
      <alignment vertical="center"/>
    </xf>
    <xf numFmtId="179" fontId="4" fillId="0" borderId="8" xfId="21" applyNumberFormat="1" applyFont="1" applyFill="1" applyBorder="1" applyAlignment="1">
      <alignment horizontal="right" vertical="center"/>
    </xf>
    <xf numFmtId="191" fontId="4" fillId="0" borderId="5" xfId="21" applyNumberFormat="1" applyFont="1" applyFill="1" applyBorder="1" applyAlignment="1">
      <alignment vertical="center"/>
    </xf>
    <xf numFmtId="191" fontId="4" fillId="0" borderId="2" xfId="21" applyNumberFormat="1" applyFont="1" applyFill="1" applyBorder="1" applyAlignment="1">
      <alignment vertical="center"/>
    </xf>
    <xf numFmtId="191" fontId="4" fillId="0" borderId="8" xfId="21" applyNumberFormat="1" applyFont="1" applyFill="1" applyBorder="1" applyAlignment="1">
      <alignment vertical="center" wrapText="1"/>
    </xf>
    <xf numFmtId="49" fontId="4" fillId="0" borderId="5" xfId="21" applyNumberFormat="1" applyFont="1" applyFill="1" applyBorder="1" applyAlignment="1">
      <alignment horizontal="center" vertical="center" wrapText="1"/>
    </xf>
    <xf numFmtId="49" fontId="43" fillId="0" borderId="10" xfId="21" applyNumberFormat="1" applyFont="1" applyFill="1" applyBorder="1" applyAlignment="1">
      <alignment vertical="center" shrinkToFit="1"/>
    </xf>
    <xf numFmtId="0" fontId="4" fillId="0" borderId="3" xfId="21" applyNumberFormat="1" applyFont="1" applyFill="1" applyBorder="1" applyAlignment="1">
      <alignment horizontal="center" vertical="center" wrapText="1" shrinkToFit="1"/>
    </xf>
    <xf numFmtId="179" fontId="4" fillId="0" borderId="2" xfId="21" applyNumberFormat="1" applyFont="1" applyFill="1" applyBorder="1" applyAlignment="1">
      <alignment horizontal="right" vertical="center" shrinkToFit="1"/>
    </xf>
    <xf numFmtId="191" fontId="4" fillId="0" borderId="2" xfId="21" applyNumberFormat="1" applyFont="1" applyFill="1" applyBorder="1" applyAlignment="1">
      <alignment vertical="center" shrinkToFit="1"/>
    </xf>
    <xf numFmtId="188" fontId="4" fillId="0" borderId="16" xfId="21" applyNumberFormat="1" applyFont="1" applyFill="1" applyBorder="1" applyAlignment="1">
      <alignment horizontal="right" vertical="center" wrapText="1" shrinkToFit="1"/>
    </xf>
    <xf numFmtId="49" fontId="57" fillId="0" borderId="4" xfId="21" applyNumberFormat="1" applyFont="1" applyFill="1" applyBorder="1" applyAlignment="1">
      <alignment horizontal="left" vertical="center" wrapText="1"/>
    </xf>
    <xf numFmtId="41" fontId="81" fillId="6" borderId="8" xfId="21" applyFont="1" applyFill="1" applyBorder="1" applyAlignment="1">
      <alignment horizontal="center" vertical="center"/>
    </xf>
    <xf numFmtId="41" fontId="81" fillId="0" borderId="3" xfId="21" applyFont="1" applyFill="1" applyBorder="1" applyAlignment="1">
      <alignment horizontal="center" vertical="center"/>
    </xf>
    <xf numFmtId="190" fontId="81" fillId="0" borderId="16" xfId="21" applyNumberFormat="1" applyFont="1" applyFill="1" applyBorder="1" applyAlignment="1">
      <alignment vertical="center" shrinkToFit="1"/>
    </xf>
    <xf numFmtId="41" fontId="81" fillId="6" borderId="0" xfId="21" applyFont="1" applyFill="1" applyAlignment="1"/>
    <xf numFmtId="0" fontId="82" fillId="6" borderId="0" xfId="0" applyFont="1" applyFill="1">
      <alignment vertical="center"/>
    </xf>
    <xf numFmtId="41" fontId="82" fillId="6" borderId="0" xfId="0" applyNumberFormat="1" applyFont="1" applyFill="1">
      <alignment vertical="center"/>
    </xf>
    <xf numFmtId="0" fontId="81" fillId="6" borderId="0" xfId="0" applyFont="1" applyFill="1">
      <alignment vertical="center"/>
    </xf>
    <xf numFmtId="0" fontId="81" fillId="0" borderId="17" xfId="21" applyNumberFormat="1" applyFont="1" applyFill="1" applyBorder="1" applyAlignment="1">
      <alignment vertical="center"/>
    </xf>
    <xf numFmtId="0" fontId="81" fillId="0" borderId="16" xfId="21" applyNumberFormat="1" applyFont="1" applyFill="1" applyBorder="1" applyAlignment="1">
      <alignment vertical="center"/>
    </xf>
    <xf numFmtId="0" fontId="81" fillId="0" borderId="3" xfId="21" applyNumberFormat="1" applyFont="1" applyFill="1" applyBorder="1" applyAlignment="1">
      <alignment vertical="center"/>
    </xf>
    <xf numFmtId="0" fontId="81" fillId="0" borderId="15" xfId="21" applyNumberFormat="1" applyFont="1" applyFill="1" applyBorder="1" applyAlignment="1">
      <alignment vertical="center"/>
    </xf>
    <xf numFmtId="0" fontId="81" fillId="0" borderId="15" xfId="0" applyNumberFormat="1" applyFont="1" applyFill="1" applyBorder="1" applyAlignment="1">
      <alignment vertical="center"/>
    </xf>
    <xf numFmtId="0" fontId="81" fillId="0" borderId="15" xfId="21" applyNumberFormat="1" applyFont="1" applyFill="1" applyBorder="1" applyAlignment="1">
      <alignment vertical="center" shrinkToFit="1"/>
    </xf>
    <xf numFmtId="0" fontId="81" fillId="0" borderId="16" xfId="21" applyNumberFormat="1" applyFont="1" applyFill="1" applyBorder="1" applyAlignment="1">
      <alignment vertical="center" shrinkToFit="1"/>
    </xf>
    <xf numFmtId="0" fontId="81" fillId="0" borderId="16" xfId="0" applyNumberFormat="1" applyFont="1" applyFill="1" applyBorder="1" applyAlignment="1">
      <alignment vertical="center"/>
    </xf>
    <xf numFmtId="0" fontId="81" fillId="0" borderId="3" xfId="0" applyNumberFormat="1" applyFont="1" applyFill="1" applyBorder="1" applyAlignment="1">
      <alignment vertical="center"/>
    </xf>
    <xf numFmtId="0" fontId="81" fillId="0" borderId="17" xfId="21" applyNumberFormat="1" applyFont="1" applyFill="1" applyBorder="1" applyAlignment="1">
      <alignment vertical="center" shrinkToFit="1"/>
    </xf>
    <xf numFmtId="41" fontId="81" fillId="0" borderId="17" xfId="21" applyFont="1" applyFill="1" applyBorder="1" applyAlignment="1">
      <alignment vertical="center"/>
    </xf>
    <xf numFmtId="0" fontId="4" fillId="0" borderId="17" xfId="21" applyNumberFormat="1" applyFont="1" applyFill="1" applyBorder="1" applyAlignment="1">
      <alignment horizontal="center" vertical="center"/>
    </xf>
    <xf numFmtId="41" fontId="16" fillId="6" borderId="0" xfId="21" applyFont="1" applyFill="1">
      <alignment vertical="center"/>
    </xf>
    <xf numFmtId="43" fontId="16" fillId="6" borderId="0" xfId="0" applyNumberFormat="1" applyFont="1" applyFill="1">
      <alignment vertical="center"/>
    </xf>
    <xf numFmtId="41" fontId="15" fillId="6" borderId="0" xfId="0" applyNumberFormat="1" applyFont="1" applyFill="1">
      <alignment vertical="center"/>
    </xf>
    <xf numFmtId="43" fontId="15" fillId="6" borderId="0" xfId="0" applyNumberFormat="1" applyFont="1" applyFill="1">
      <alignment vertical="center"/>
    </xf>
    <xf numFmtId="0" fontId="19" fillId="0" borderId="0" xfId="26" applyFont="1" applyAlignment="1">
      <alignment horizontal="center" wrapText="1"/>
    </xf>
    <xf numFmtId="0" fontId="20" fillId="0" borderId="0" xfId="26" applyFont="1" applyAlignment="1">
      <alignment horizontal="center"/>
    </xf>
    <xf numFmtId="0" fontId="21" fillId="0" borderId="0" xfId="26" applyFont="1" applyAlignment="1">
      <alignment horizontal="center"/>
    </xf>
    <xf numFmtId="0" fontId="22" fillId="0" borderId="0" xfId="26" applyFont="1" applyAlignment="1">
      <alignment horizontal="center"/>
    </xf>
    <xf numFmtId="0" fontId="23" fillId="0" borderId="0" xfId="26" applyFont="1" applyAlignment="1">
      <alignment horizont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26" applyFont="1" applyAlignment="1">
      <alignment horizontal="center"/>
    </xf>
    <xf numFmtId="41" fontId="6" fillId="0" borderId="11" xfId="22" applyFont="1" applyFill="1" applyBorder="1" applyAlignment="1">
      <alignment horizontal="center" vertical="center"/>
    </xf>
    <xf numFmtId="41" fontId="6" fillId="0" borderId="2" xfId="22" applyFont="1" applyFill="1" applyBorder="1" applyAlignment="1">
      <alignment horizontal="center" vertical="center"/>
    </xf>
    <xf numFmtId="41" fontId="6" fillId="0" borderId="13" xfId="22" applyFont="1" applyFill="1" applyBorder="1" applyAlignment="1">
      <alignment horizontal="center" vertical="center"/>
    </xf>
    <xf numFmtId="0" fontId="55" fillId="0" borderId="0" xfId="26" applyFont="1" applyAlignment="1">
      <alignment horizontal="center"/>
    </xf>
    <xf numFmtId="41" fontId="11" fillId="0" borderId="50" xfId="22" applyFont="1" applyFill="1" applyBorder="1" applyAlignment="1">
      <alignment horizontal="center" vertical="center"/>
    </xf>
    <xf numFmtId="41" fontId="11" fillId="0" borderId="51" xfId="22" applyFont="1" applyFill="1" applyBorder="1" applyAlignment="1">
      <alignment horizontal="center" vertical="center"/>
    </xf>
    <xf numFmtId="41" fontId="11" fillId="0" borderId="52" xfId="22" applyFont="1" applyFill="1" applyBorder="1" applyAlignment="1">
      <alignment horizontal="center" vertical="center"/>
    </xf>
    <xf numFmtId="41" fontId="11" fillId="39" borderId="42" xfId="22" applyFont="1" applyFill="1" applyBorder="1" applyAlignment="1">
      <alignment horizontal="center" vertical="center" wrapText="1"/>
    </xf>
    <xf numFmtId="41" fontId="11" fillId="39" borderId="45" xfId="22" applyFont="1" applyFill="1" applyBorder="1" applyAlignment="1">
      <alignment horizontal="center" vertical="center" wrapText="1"/>
    </xf>
    <xf numFmtId="41" fontId="11" fillId="39" borderId="41" xfId="22" applyFont="1" applyFill="1" applyBorder="1" applyAlignment="1">
      <alignment horizontal="center" vertical="center" wrapText="1"/>
    </xf>
    <xf numFmtId="41" fontId="11" fillId="39" borderId="46" xfId="22" applyFont="1" applyFill="1" applyBorder="1" applyAlignment="1">
      <alignment horizontal="center" vertical="center" wrapText="1"/>
    </xf>
    <xf numFmtId="41" fontId="11" fillId="39" borderId="47" xfId="22" applyFont="1" applyFill="1" applyBorder="1" applyAlignment="1">
      <alignment horizontal="center" vertical="center"/>
    </xf>
    <xf numFmtId="41" fontId="11" fillId="39" borderId="48" xfId="22" applyFont="1" applyFill="1" applyBorder="1" applyAlignment="1">
      <alignment horizontal="center" vertical="center"/>
    </xf>
    <xf numFmtId="41" fontId="11" fillId="39" borderId="49" xfId="22" applyFont="1" applyFill="1" applyBorder="1" applyAlignment="1">
      <alignment horizontal="center" vertical="center"/>
    </xf>
    <xf numFmtId="41" fontId="10" fillId="0" borderId="54" xfId="22" applyFont="1" applyFill="1" applyBorder="1" applyAlignment="1">
      <alignment horizontal="center" vertical="center"/>
    </xf>
    <xf numFmtId="41" fontId="10" fillId="0" borderId="40" xfId="22" applyFont="1" applyFill="1" applyBorder="1" applyAlignment="1">
      <alignment horizontal="center" vertical="center"/>
    </xf>
    <xf numFmtId="41" fontId="10" fillId="0" borderId="35" xfId="22" applyFont="1" applyFill="1" applyBorder="1" applyAlignment="1">
      <alignment horizontal="center" vertical="center"/>
    </xf>
    <xf numFmtId="41" fontId="10" fillId="0" borderId="55" xfId="22" applyFont="1" applyFill="1" applyBorder="1" applyAlignment="1">
      <alignment horizontal="center" vertical="center"/>
    </xf>
    <xf numFmtId="41" fontId="12" fillId="0" borderId="11" xfId="21" applyFont="1" applyFill="1" applyBorder="1" applyAlignment="1">
      <alignment horizontal="center" vertical="center" shrinkToFit="1"/>
    </xf>
    <xf numFmtId="41" fontId="12" fillId="0" borderId="2" xfId="21" applyFont="1" applyFill="1" applyBorder="1" applyAlignment="1">
      <alignment horizontal="center" vertical="center" shrinkToFit="1"/>
    </xf>
    <xf numFmtId="41" fontId="12" fillId="0" borderId="13" xfId="2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1" fontId="12" fillId="0" borderId="11" xfId="0" applyNumberFormat="1" applyFont="1" applyFill="1" applyBorder="1" applyAlignment="1">
      <alignment horizontal="center" vertical="center"/>
    </xf>
    <xf numFmtId="41" fontId="12" fillId="0" borderId="2" xfId="0" applyNumberFormat="1" applyFont="1" applyFill="1" applyBorder="1" applyAlignment="1">
      <alignment horizontal="center" vertical="center"/>
    </xf>
    <xf numFmtId="41" fontId="12" fillId="0" borderId="13" xfId="0" applyNumberFormat="1" applyFont="1" applyFill="1" applyBorder="1" applyAlignment="1">
      <alignment horizontal="center" vertical="center"/>
    </xf>
    <xf numFmtId="49" fontId="4" fillId="0" borderId="11" xfId="21" applyNumberFormat="1" applyFont="1" applyFill="1" applyBorder="1" applyAlignment="1">
      <alignment vertical="center"/>
    </xf>
    <xf numFmtId="49" fontId="4" fillId="0" borderId="2" xfId="21" applyNumberFormat="1" applyFont="1" applyFill="1" applyBorder="1" applyAlignment="1">
      <alignment vertical="center"/>
    </xf>
    <xf numFmtId="49" fontId="4" fillId="0" borderId="13" xfId="21" applyNumberFormat="1" applyFont="1" applyFill="1" applyBorder="1" applyAlignment="1">
      <alignment vertical="center"/>
    </xf>
    <xf numFmtId="49" fontId="4" fillId="0" borderId="4" xfId="21" applyNumberFormat="1" applyFont="1" applyFill="1" applyBorder="1" applyAlignment="1">
      <alignment horizontal="center" vertical="center"/>
    </xf>
    <xf numFmtId="49" fontId="4" fillId="0" borderId="10" xfId="21" applyNumberFormat="1" applyFont="1" applyFill="1" applyBorder="1" applyAlignment="1">
      <alignment horizontal="center" vertical="center"/>
    </xf>
    <xf numFmtId="49" fontId="4" fillId="0" borderId="6" xfId="21" applyNumberFormat="1" applyFont="1" applyFill="1" applyBorder="1" applyAlignment="1">
      <alignment horizontal="center" vertical="center"/>
    </xf>
    <xf numFmtId="49" fontId="4" fillId="0" borderId="12" xfId="21" applyNumberFormat="1" applyFont="1" applyFill="1" applyBorder="1" applyAlignment="1">
      <alignment horizontal="center" vertical="center"/>
    </xf>
    <xf numFmtId="49" fontId="4" fillId="0" borderId="7" xfId="21" applyNumberFormat="1" applyFont="1" applyFill="1" applyBorder="1" applyAlignment="1">
      <alignment horizontal="center" vertical="center"/>
    </xf>
    <xf numFmtId="49" fontId="4" fillId="0" borderId="9" xfId="21" applyNumberFormat="1" applyFont="1" applyFill="1" applyBorder="1" applyAlignment="1">
      <alignment horizontal="center" vertical="center"/>
    </xf>
    <xf numFmtId="41" fontId="12" fillId="0" borderId="11" xfId="21" applyFont="1" applyFill="1" applyBorder="1" applyAlignment="1">
      <alignment horizontal="center" vertical="center"/>
    </xf>
    <xf numFmtId="41" fontId="12" fillId="0" borderId="2" xfId="21" applyFont="1" applyFill="1" applyBorder="1" applyAlignment="1">
      <alignment horizontal="center" vertical="center"/>
    </xf>
    <xf numFmtId="41" fontId="12" fillId="0" borderId="13" xfId="21" applyFont="1" applyFill="1" applyBorder="1" applyAlignment="1">
      <alignment horizontal="center" vertical="center"/>
    </xf>
    <xf numFmtId="49" fontId="44" fillId="0" borderId="4" xfId="21" applyNumberFormat="1" applyFont="1" applyFill="1" applyBorder="1" applyAlignment="1">
      <alignment horizontal="center" vertical="center"/>
    </xf>
    <xf numFmtId="49" fontId="44" fillId="0" borderId="10" xfId="21" applyNumberFormat="1" applyFont="1" applyFill="1" applyBorder="1" applyAlignment="1">
      <alignment horizontal="center" vertical="center"/>
    </xf>
    <xf numFmtId="49" fontId="44" fillId="0" borderId="6" xfId="21" applyNumberFormat="1" applyFont="1" applyFill="1" applyBorder="1" applyAlignment="1">
      <alignment horizontal="center" vertical="center"/>
    </xf>
    <xf numFmtId="49" fontId="44" fillId="0" borderId="12" xfId="21" applyNumberFormat="1" applyFont="1" applyFill="1" applyBorder="1" applyAlignment="1">
      <alignment horizontal="center" vertical="center"/>
    </xf>
    <xf numFmtId="49" fontId="44" fillId="0" borderId="7" xfId="21" applyNumberFormat="1" applyFont="1" applyFill="1" applyBorder="1" applyAlignment="1">
      <alignment horizontal="center" vertical="center"/>
    </xf>
    <xf numFmtId="49" fontId="44" fillId="0" borderId="9" xfId="21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41" fontId="12" fillId="0" borderId="5" xfId="21" applyFont="1" applyFill="1" applyBorder="1" applyAlignment="1">
      <alignment horizontal="left" vertical="center" wrapText="1"/>
    </xf>
    <xf numFmtId="49" fontId="4" fillId="0" borderId="11" xfId="21" applyNumberFormat="1" applyFont="1" applyFill="1" applyBorder="1" applyAlignment="1">
      <alignment horizontal="left" vertical="center"/>
    </xf>
    <xf numFmtId="49" fontId="4" fillId="0" borderId="2" xfId="21" applyNumberFormat="1" applyFont="1" applyFill="1" applyBorder="1" applyAlignment="1">
      <alignment horizontal="left" vertical="center"/>
    </xf>
    <xf numFmtId="49" fontId="4" fillId="0" borderId="13" xfId="21" applyNumberFormat="1" applyFont="1" applyFill="1" applyBorder="1" applyAlignment="1">
      <alignment horizontal="left" vertical="center"/>
    </xf>
    <xf numFmtId="49" fontId="4" fillId="0" borderId="5" xfId="21" applyNumberFormat="1" applyFont="1" applyFill="1" applyBorder="1" applyAlignment="1">
      <alignment horizontal="center" vertical="center"/>
    </xf>
    <xf numFmtId="49" fontId="4" fillId="0" borderId="0" xfId="21" applyNumberFormat="1" applyFont="1" applyFill="1" applyBorder="1" applyAlignment="1">
      <alignment horizontal="center" vertical="center"/>
    </xf>
    <xf numFmtId="49" fontId="4" fillId="0" borderId="8" xfId="21" applyNumberFormat="1" applyFont="1" applyFill="1" applyBorder="1" applyAlignment="1">
      <alignment horizontal="center" vertical="center"/>
    </xf>
    <xf numFmtId="41" fontId="12" fillId="0" borderId="6" xfId="21" applyFont="1" applyFill="1" applyBorder="1" applyAlignment="1">
      <alignment horizontal="center" vertical="center"/>
    </xf>
    <xf numFmtId="41" fontId="12" fillId="0" borderId="0" xfId="21" applyFont="1" applyFill="1" applyBorder="1" applyAlignment="1">
      <alignment horizontal="center" vertical="center"/>
    </xf>
    <xf numFmtId="41" fontId="12" fillId="0" borderId="12" xfId="2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41" fontId="12" fillId="0" borderId="4" xfId="21" applyFont="1" applyFill="1" applyBorder="1" applyAlignment="1">
      <alignment horizontal="center" vertical="center" shrinkToFit="1"/>
    </xf>
    <xf numFmtId="41" fontId="12" fillId="0" borderId="5" xfId="21" applyFont="1" applyFill="1" applyBorder="1" applyAlignment="1">
      <alignment horizontal="center" vertical="center" shrinkToFit="1"/>
    </xf>
    <xf numFmtId="41" fontId="12" fillId="0" borderId="10" xfId="2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13" xfId="0" applyNumberFormat="1" applyFont="1" applyFill="1" applyBorder="1" applyAlignment="1">
      <alignment horizontal="left" vertical="center"/>
    </xf>
    <xf numFmtId="49" fontId="4" fillId="0" borderId="4" xfId="21" applyNumberFormat="1" applyFont="1" applyFill="1" applyBorder="1" applyAlignment="1">
      <alignment vertical="center"/>
    </xf>
    <xf numFmtId="49" fontId="4" fillId="0" borderId="5" xfId="21" applyNumberFormat="1" applyFont="1" applyFill="1" applyBorder="1" applyAlignment="1">
      <alignment vertical="center"/>
    </xf>
    <xf numFmtId="49" fontId="4" fillId="0" borderId="10" xfId="2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/>
    </xf>
    <xf numFmtId="41" fontId="4" fillId="0" borderId="11" xfId="21" applyFont="1" applyFill="1" applyBorder="1" applyAlignment="1">
      <alignment horizontal="center" vertical="center"/>
    </xf>
    <xf numFmtId="41" fontId="4" fillId="0" borderId="13" xfId="2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9" fontId="4" fillId="0" borderId="11" xfId="21" applyNumberFormat="1" applyFont="1" applyFill="1" applyBorder="1" applyAlignment="1">
      <alignment vertical="center" wrapText="1"/>
    </xf>
    <xf numFmtId="49" fontId="4" fillId="0" borderId="2" xfId="21" applyNumberFormat="1" applyFont="1" applyFill="1" applyBorder="1" applyAlignment="1">
      <alignment vertical="center" wrapText="1"/>
    </xf>
    <xf numFmtId="49" fontId="4" fillId="0" borderId="13" xfId="21" applyNumberFormat="1" applyFont="1" applyFill="1" applyBorder="1" applyAlignment="1">
      <alignment vertical="center" wrapText="1"/>
    </xf>
    <xf numFmtId="49" fontId="4" fillId="0" borderId="11" xfId="21" applyNumberFormat="1" applyFont="1" applyFill="1" applyBorder="1" applyAlignment="1">
      <alignment vertical="center" wrapText="1" shrinkToFit="1"/>
    </xf>
    <xf numFmtId="49" fontId="4" fillId="0" borderId="2" xfId="21" applyNumberFormat="1" applyFont="1" applyFill="1" applyBorder="1" applyAlignment="1">
      <alignment vertical="center" wrapText="1" shrinkToFit="1"/>
    </xf>
    <xf numFmtId="49" fontId="4" fillId="0" borderId="13" xfId="21" applyNumberFormat="1" applyFont="1" applyFill="1" applyBorder="1" applyAlignment="1">
      <alignment vertical="center" wrapText="1" shrinkToFit="1"/>
    </xf>
    <xf numFmtId="49" fontId="4" fillId="0" borderId="11" xfId="21" applyNumberFormat="1" applyFont="1" applyFill="1" applyBorder="1" applyAlignment="1">
      <alignment vertical="center" shrinkToFit="1"/>
    </xf>
    <xf numFmtId="49" fontId="4" fillId="0" borderId="2" xfId="21" applyNumberFormat="1" applyFont="1" applyFill="1" applyBorder="1" applyAlignment="1">
      <alignment vertical="center" shrinkToFit="1"/>
    </xf>
    <xf numFmtId="49" fontId="4" fillId="0" borderId="13" xfId="21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wrapText="1"/>
    </xf>
    <xf numFmtId="41" fontId="4" fillId="0" borderId="11" xfId="21" applyFont="1" applyFill="1" applyBorder="1" applyAlignment="1">
      <alignment horizontal="left" vertical="center" shrinkToFit="1"/>
    </xf>
    <xf numFmtId="41" fontId="4" fillId="0" borderId="2" xfId="21" applyFont="1" applyFill="1" applyBorder="1" applyAlignment="1">
      <alignment horizontal="left" vertical="center" shrinkToFit="1"/>
    </xf>
    <xf numFmtId="41" fontId="4" fillId="0" borderId="13" xfId="21" applyFont="1" applyFill="1" applyBorder="1" applyAlignment="1">
      <alignment horizontal="left" vertical="center" shrinkToFit="1"/>
    </xf>
    <xf numFmtId="0" fontId="4" fillId="0" borderId="11" xfId="21" applyNumberFormat="1" applyFont="1" applyFill="1" applyBorder="1" applyAlignment="1">
      <alignment vertical="center" wrapText="1"/>
    </xf>
    <xf numFmtId="0" fontId="4" fillId="0" borderId="2" xfId="21" applyNumberFormat="1" applyFont="1" applyFill="1" applyBorder="1" applyAlignment="1">
      <alignment vertical="center" wrapText="1"/>
    </xf>
    <xf numFmtId="0" fontId="4" fillId="0" borderId="13" xfId="21" applyNumberFormat="1" applyFont="1" applyFill="1" applyBorder="1" applyAlignment="1">
      <alignment vertical="center" wrapText="1"/>
    </xf>
    <xf numFmtId="41" fontId="4" fillId="0" borderId="11" xfId="21" applyFont="1" applyFill="1" applyBorder="1" applyAlignment="1">
      <alignment vertical="center" shrinkToFit="1"/>
    </xf>
    <xf numFmtId="41" fontId="4" fillId="0" borderId="2" xfId="21" applyFont="1" applyFill="1" applyBorder="1" applyAlignment="1">
      <alignment vertical="center" shrinkToFit="1"/>
    </xf>
    <xf numFmtId="41" fontId="4" fillId="0" borderId="13" xfId="21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1" fontId="4" fillId="0" borderId="3" xfId="2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41" fontId="4" fillId="0" borderId="17" xfId="21" applyFont="1" applyFill="1" applyBorder="1" applyAlignment="1">
      <alignment horizontal="center" vertical="center"/>
    </xf>
    <xf numFmtId="41" fontId="4" fillId="0" borderId="15" xfId="21" applyFont="1" applyFill="1" applyBorder="1" applyAlignment="1">
      <alignment horizontal="center" vertical="center"/>
    </xf>
    <xf numFmtId="49" fontId="4" fillId="0" borderId="17" xfId="21" applyNumberFormat="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horizontal="center" vertical="center"/>
    </xf>
    <xf numFmtId="188" fontId="4" fillId="0" borderId="17" xfId="21" applyNumberFormat="1" applyFont="1" applyFill="1" applyBorder="1" applyAlignment="1">
      <alignment horizontal="center" vertical="center"/>
    </xf>
    <xf numFmtId="188" fontId="4" fillId="0" borderId="16" xfId="21" applyNumberFormat="1" applyFont="1" applyFill="1" applyBorder="1" applyAlignment="1">
      <alignment horizontal="center" vertical="center"/>
    </xf>
    <xf numFmtId="0" fontId="81" fillId="0" borderId="17" xfId="21" applyNumberFormat="1" applyFont="1" applyFill="1" applyBorder="1" applyAlignment="1">
      <alignment horizontal="right" vertical="center"/>
    </xf>
    <xf numFmtId="0" fontId="81" fillId="0" borderId="16" xfId="21" applyNumberFormat="1" applyFont="1" applyFill="1" applyBorder="1" applyAlignment="1">
      <alignment horizontal="right" vertical="center"/>
    </xf>
    <xf numFmtId="190" fontId="4" fillId="0" borderId="17" xfId="21" applyNumberFormat="1" applyFont="1" applyFill="1" applyBorder="1" applyAlignment="1">
      <alignment horizontal="right" vertical="center"/>
    </xf>
    <xf numFmtId="190" fontId="4" fillId="0" borderId="15" xfId="21" applyNumberFormat="1" applyFont="1" applyFill="1" applyBorder="1" applyAlignment="1">
      <alignment horizontal="right" vertical="center"/>
    </xf>
    <xf numFmtId="41" fontId="81" fillId="0" borderId="17" xfId="21" applyFont="1" applyFill="1" applyBorder="1" applyAlignment="1">
      <alignment horizontal="center" vertical="center"/>
    </xf>
    <xf numFmtId="41" fontId="81" fillId="0" borderId="15" xfId="21" applyFont="1" applyFill="1" applyBorder="1" applyAlignment="1">
      <alignment horizontal="center" vertical="center"/>
    </xf>
    <xf numFmtId="188" fontId="4" fillId="0" borderId="15" xfId="21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41" fontId="4" fillId="0" borderId="6" xfId="21" applyFont="1" applyFill="1" applyBorder="1" applyAlignment="1">
      <alignment horizontal="center" vertical="center"/>
    </xf>
    <xf numFmtId="41" fontId="4" fillId="0" borderId="0" xfId="21" applyFont="1" applyFill="1" applyBorder="1" applyAlignment="1">
      <alignment horizontal="center" vertical="center"/>
    </xf>
    <xf numFmtId="41" fontId="4" fillId="0" borderId="12" xfId="21" applyFont="1" applyFill="1" applyBorder="1" applyAlignment="1">
      <alignment horizontal="center" vertical="center"/>
    </xf>
    <xf numFmtId="190" fontId="4" fillId="0" borderId="16" xfId="21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13" xfId="0" applyNumberFormat="1" applyFont="1" applyFill="1" applyBorder="1" applyAlignment="1">
      <alignment horizontal="center" vertical="center"/>
    </xf>
    <xf numFmtId="49" fontId="4" fillId="0" borderId="7" xfId="21" applyNumberFormat="1" applyFont="1" applyFill="1" applyBorder="1" applyAlignment="1">
      <alignment vertical="center"/>
    </xf>
    <xf numFmtId="49" fontId="4" fillId="0" borderId="8" xfId="21" applyNumberFormat="1" applyFont="1" applyFill="1" applyBorder="1" applyAlignment="1">
      <alignment vertical="center"/>
    </xf>
    <xf numFmtId="49" fontId="4" fillId="0" borderId="9" xfId="21" applyNumberFormat="1" applyFont="1" applyFill="1" applyBorder="1" applyAlignment="1">
      <alignment vertical="center"/>
    </xf>
    <xf numFmtId="41" fontId="57" fillId="0" borderId="5" xfId="21" applyFont="1" applyFill="1" applyBorder="1" applyAlignment="1">
      <alignment horizontal="center" vertical="center" wrapText="1"/>
    </xf>
    <xf numFmtId="41" fontId="57" fillId="0" borderId="10" xfId="21" applyFont="1" applyFill="1" applyBorder="1" applyAlignment="1">
      <alignment horizontal="center" vertical="center" wrapText="1"/>
    </xf>
    <xf numFmtId="0" fontId="81" fillId="0" borderId="17" xfId="21" applyNumberFormat="1" applyFont="1" applyFill="1" applyBorder="1" applyAlignment="1">
      <alignment horizontal="center" vertical="center"/>
    </xf>
    <xf numFmtId="0" fontId="81" fillId="0" borderId="15" xfId="21" applyNumberFormat="1" applyFont="1" applyFill="1" applyBorder="1" applyAlignment="1">
      <alignment horizontal="center" vertical="center"/>
    </xf>
    <xf numFmtId="49" fontId="57" fillId="0" borderId="4" xfId="21" applyNumberFormat="1" applyFont="1" applyFill="1" applyBorder="1" applyAlignment="1">
      <alignment horizontal="left" vertical="center" shrinkToFit="1"/>
    </xf>
    <xf numFmtId="49" fontId="57" fillId="0" borderId="5" xfId="21" applyNumberFormat="1" applyFont="1" applyFill="1" applyBorder="1" applyAlignment="1">
      <alignment horizontal="left" vertical="center" shrinkToFit="1"/>
    </xf>
    <xf numFmtId="190" fontId="4" fillId="0" borderId="17" xfId="21" applyNumberFormat="1" applyFont="1" applyFill="1" applyBorder="1" applyAlignment="1">
      <alignment horizontal="right" vertical="top" shrinkToFit="1"/>
    </xf>
    <xf numFmtId="190" fontId="4" fillId="0" borderId="16" xfId="21" applyNumberFormat="1" applyFont="1" applyFill="1" applyBorder="1" applyAlignment="1">
      <alignment horizontal="right" vertical="top" shrinkToFit="1"/>
    </xf>
    <xf numFmtId="41" fontId="4" fillId="0" borderId="17" xfId="21" applyFont="1" applyFill="1" applyBorder="1" applyAlignment="1">
      <alignment horizontal="left" vertical="center"/>
    </xf>
    <xf numFmtId="41" fontId="4" fillId="0" borderId="16" xfId="21" applyFont="1" applyFill="1" applyBorder="1" applyAlignment="1">
      <alignment horizontal="left" vertical="center"/>
    </xf>
    <xf numFmtId="49" fontId="4" fillId="0" borderId="16" xfId="21" applyNumberFormat="1" applyFont="1" applyFill="1" applyBorder="1" applyAlignment="1">
      <alignment horizontal="center" vertical="center"/>
    </xf>
    <xf numFmtId="49" fontId="57" fillId="0" borderId="6" xfId="21" applyNumberFormat="1" applyFont="1" applyFill="1" applyBorder="1" applyAlignment="1">
      <alignment horizontal="left" vertical="center" shrinkToFit="1"/>
    </xf>
    <xf numFmtId="49" fontId="57" fillId="0" borderId="0" xfId="21" applyNumberFormat="1" applyFont="1" applyFill="1" applyBorder="1" applyAlignment="1">
      <alignment horizontal="left" vertical="center" shrinkToFit="1"/>
    </xf>
    <xf numFmtId="188" fontId="4" fillId="0" borderId="17" xfId="21" applyNumberFormat="1" applyFont="1" applyFill="1" applyBorder="1" applyAlignment="1">
      <alignment horizontal="center" vertical="top"/>
    </xf>
    <xf numFmtId="188" fontId="4" fillId="0" borderId="15" xfId="21" applyNumberFormat="1" applyFont="1" applyFill="1" applyBorder="1" applyAlignment="1">
      <alignment horizontal="center" vertical="top"/>
    </xf>
    <xf numFmtId="190" fontId="4" fillId="0" borderId="17" xfId="21" applyNumberFormat="1" applyFont="1" applyFill="1" applyBorder="1" applyAlignment="1">
      <alignment horizontal="center" vertical="top" shrinkToFit="1"/>
    </xf>
    <xf numFmtId="190" fontId="4" fillId="0" borderId="15" xfId="21" applyNumberFormat="1" applyFont="1" applyFill="1" applyBorder="1" applyAlignment="1">
      <alignment horizontal="center" vertical="top" shrinkToFit="1"/>
    </xf>
    <xf numFmtId="179" fontId="57" fillId="0" borderId="5" xfId="21" applyNumberFormat="1" applyFont="1" applyFill="1" applyBorder="1" applyAlignment="1">
      <alignment horizontal="right" vertical="center" shrinkToFit="1"/>
    </xf>
    <xf numFmtId="179" fontId="57" fillId="0" borderId="10" xfId="21" applyNumberFormat="1" applyFont="1" applyFill="1" applyBorder="1" applyAlignment="1">
      <alignment horizontal="right" vertical="center" shrinkToFit="1"/>
    </xf>
    <xf numFmtId="49" fontId="57" fillId="0" borderId="4" xfId="21" applyNumberFormat="1" applyFont="1" applyFill="1" applyBorder="1" applyAlignment="1">
      <alignment horizontal="left" vertical="center" wrapText="1"/>
    </xf>
    <xf numFmtId="49" fontId="57" fillId="0" borderId="5" xfId="21" applyNumberFormat="1" applyFont="1" applyFill="1" applyBorder="1" applyAlignment="1">
      <alignment horizontal="left" vertical="center" wrapText="1"/>
    </xf>
    <xf numFmtId="191" fontId="4" fillId="6" borderId="5" xfId="21" applyNumberFormat="1" applyFont="1" applyFill="1" applyBorder="1" applyAlignment="1">
      <alignment horizontal="right" vertical="center" shrinkToFit="1"/>
    </xf>
    <xf numFmtId="179" fontId="57" fillId="0" borderId="5" xfId="21" applyNumberFormat="1" applyFont="1" applyFill="1" applyBorder="1" applyAlignment="1">
      <alignment vertical="center" shrinkToFit="1"/>
    </xf>
    <xf numFmtId="179" fontId="57" fillId="0" borderId="10" xfId="21" applyNumberFormat="1" applyFont="1" applyFill="1" applyBorder="1" applyAlignment="1">
      <alignment vertical="center" shrinkToFit="1"/>
    </xf>
    <xf numFmtId="179" fontId="57" fillId="0" borderId="0" xfId="21" applyNumberFormat="1" applyFont="1" applyFill="1" applyBorder="1" applyAlignment="1">
      <alignment horizontal="right" vertical="center" shrinkToFit="1"/>
    </xf>
    <xf numFmtId="179" fontId="57" fillId="0" borderId="12" xfId="21" applyNumberFormat="1" applyFont="1" applyFill="1" applyBorder="1" applyAlignment="1">
      <alignment horizontal="right" vertical="center" shrinkToFit="1"/>
    </xf>
    <xf numFmtId="49" fontId="4" fillId="6" borderId="11" xfId="21" applyNumberFormat="1" applyFont="1" applyFill="1" applyBorder="1" applyAlignment="1">
      <alignment vertical="center" shrinkToFit="1"/>
    </xf>
    <xf numFmtId="49" fontId="4" fillId="6" borderId="2" xfId="21" applyNumberFormat="1" applyFont="1" applyFill="1" applyBorder="1" applyAlignment="1">
      <alignment vertical="center" shrinkToFit="1"/>
    </xf>
    <xf numFmtId="49" fontId="4" fillId="6" borderId="13" xfId="21" applyNumberFormat="1" applyFont="1" applyFill="1" applyBorder="1" applyAlignment="1">
      <alignment vertical="center" shrinkToFit="1"/>
    </xf>
    <xf numFmtId="49" fontId="4" fillId="6" borderId="11" xfId="21" applyNumberFormat="1" applyFont="1" applyFill="1" applyBorder="1" applyAlignment="1">
      <alignment vertical="center" wrapText="1" shrinkToFit="1"/>
    </xf>
    <xf numFmtId="49" fontId="4" fillId="6" borderId="2" xfId="21" applyNumberFormat="1" applyFont="1" applyFill="1" applyBorder="1" applyAlignment="1">
      <alignment vertical="center" wrapText="1" shrinkToFit="1"/>
    </xf>
    <xf numFmtId="49" fontId="4" fillId="6" borderId="13" xfId="21" applyNumberFormat="1" applyFont="1" applyFill="1" applyBorder="1" applyAlignment="1">
      <alignment vertical="center" wrapText="1" shrinkToFit="1"/>
    </xf>
    <xf numFmtId="49" fontId="4" fillId="0" borderId="17" xfId="21" applyNumberFormat="1" applyFont="1" applyFill="1" applyBorder="1" applyAlignment="1">
      <alignment horizontal="left" vertical="center" shrinkToFit="1"/>
    </xf>
    <xf numFmtId="49" fontId="4" fillId="0" borderId="16" xfId="21" applyNumberFormat="1" applyFont="1" applyFill="1" applyBorder="1" applyAlignment="1">
      <alignment horizontal="left" vertical="center" shrinkToFit="1"/>
    </xf>
    <xf numFmtId="49" fontId="4" fillId="0" borderId="17" xfId="21" applyNumberFormat="1" applyFont="1" applyFill="1" applyBorder="1" applyAlignment="1">
      <alignment horizontal="center" vertical="center" wrapText="1" shrinkToFit="1"/>
    </xf>
    <xf numFmtId="49" fontId="4" fillId="0" borderId="16" xfId="21" applyNumberFormat="1" applyFont="1" applyFill="1" applyBorder="1" applyAlignment="1">
      <alignment horizontal="center" vertical="center" wrapText="1" shrinkToFit="1"/>
    </xf>
    <xf numFmtId="41" fontId="4" fillId="6" borderId="11" xfId="21" applyFont="1" applyFill="1" applyBorder="1" applyAlignment="1">
      <alignment vertical="center" shrinkToFit="1"/>
    </xf>
    <xf numFmtId="41" fontId="4" fillId="6" borderId="2" xfId="21" applyFont="1" applyFill="1" applyBorder="1" applyAlignment="1">
      <alignment vertical="center" shrinkToFit="1"/>
    </xf>
    <xf numFmtId="41" fontId="4" fillId="6" borderId="13" xfId="21" applyFont="1" applyFill="1" applyBorder="1" applyAlignment="1">
      <alignment vertical="center" shrinkToFi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3" fillId="6" borderId="17" xfId="0" applyFont="1" applyFill="1" applyBorder="1" applyAlignment="1">
      <alignment horizontal="center" vertical="center" wrapText="1"/>
    </xf>
    <xf numFmtId="0" fontId="43" fillId="6" borderId="16" xfId="0" applyFont="1" applyFill="1" applyBorder="1" applyAlignment="1">
      <alignment horizontal="center" vertical="center" wrapText="1"/>
    </xf>
    <xf numFmtId="0" fontId="43" fillId="6" borderId="16" xfId="0" applyFont="1" applyFill="1" applyBorder="1" applyAlignment="1">
      <alignment horizontal="center" vertical="center"/>
    </xf>
    <xf numFmtId="41" fontId="4" fillId="6" borderId="11" xfId="21" applyFont="1" applyFill="1" applyBorder="1" applyAlignment="1">
      <alignment horizontal="center" vertical="center"/>
    </xf>
    <xf numFmtId="41" fontId="4" fillId="6" borderId="13" xfId="2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190" fontId="4" fillId="6" borderId="17" xfId="21" applyNumberFormat="1" applyFont="1" applyFill="1" applyBorder="1" applyAlignment="1">
      <alignment horizontal="right" vertical="top" shrinkToFit="1"/>
    </xf>
    <xf numFmtId="190" fontId="4" fillId="6" borderId="16" xfId="21" applyNumberFormat="1" applyFont="1" applyFill="1" applyBorder="1" applyAlignment="1">
      <alignment horizontal="right" vertical="top" shrinkToFit="1"/>
    </xf>
    <xf numFmtId="49" fontId="4" fillId="6" borderId="17" xfId="21" applyNumberFormat="1" applyFont="1" applyFill="1" applyBorder="1" applyAlignment="1">
      <alignment horizontal="center" vertical="center"/>
    </xf>
    <xf numFmtId="49" fontId="4" fillId="6" borderId="16" xfId="21" applyNumberFormat="1" applyFont="1" applyFill="1" applyBorder="1" applyAlignment="1">
      <alignment horizontal="center" vertical="center"/>
    </xf>
    <xf numFmtId="188" fontId="4" fillId="6" borderId="17" xfId="21" applyNumberFormat="1" applyFont="1" applyFill="1" applyBorder="1" applyAlignment="1">
      <alignment horizontal="center" vertical="center"/>
    </xf>
    <xf numFmtId="188" fontId="4" fillId="6" borderId="16" xfId="21" applyNumberFormat="1" applyFont="1" applyFill="1" applyBorder="1" applyAlignment="1">
      <alignment horizontal="center" vertical="center"/>
    </xf>
    <xf numFmtId="41" fontId="4" fillId="6" borderId="11" xfId="21" applyFont="1" applyFill="1" applyBorder="1" applyAlignment="1">
      <alignment horizontal="left" vertical="center" shrinkToFit="1"/>
    </xf>
    <xf numFmtId="41" fontId="4" fillId="6" borderId="2" xfId="21" applyFont="1" applyFill="1" applyBorder="1" applyAlignment="1">
      <alignment horizontal="left" vertical="center" shrinkToFit="1"/>
    </xf>
    <xf numFmtId="41" fontId="4" fillId="6" borderId="13" xfId="21" applyFont="1" applyFill="1" applyBorder="1" applyAlignment="1">
      <alignment horizontal="left" vertical="center" shrinkToFit="1"/>
    </xf>
    <xf numFmtId="0" fontId="4" fillId="6" borderId="11" xfId="21" applyNumberFormat="1" applyFont="1" applyFill="1" applyBorder="1" applyAlignment="1">
      <alignment vertical="center" wrapText="1"/>
    </xf>
    <xf numFmtId="0" fontId="4" fillId="6" borderId="2" xfId="21" applyNumberFormat="1" applyFont="1" applyFill="1" applyBorder="1" applyAlignment="1">
      <alignment vertical="center" wrapText="1"/>
    </xf>
    <xf numFmtId="0" fontId="4" fillId="6" borderId="13" xfId="21" applyNumberFormat="1" applyFont="1" applyFill="1" applyBorder="1" applyAlignment="1">
      <alignment vertical="center" wrapText="1"/>
    </xf>
    <xf numFmtId="41" fontId="4" fillId="6" borderId="7" xfId="21" applyFont="1" applyFill="1" applyBorder="1" applyAlignment="1">
      <alignment vertical="center" shrinkToFit="1"/>
    </xf>
    <xf numFmtId="41" fontId="4" fillId="6" borderId="8" xfId="21" applyFont="1" applyFill="1" applyBorder="1" applyAlignment="1">
      <alignment vertical="center" shrinkToFit="1"/>
    </xf>
    <xf numFmtId="41" fontId="4" fillId="6" borderId="9" xfId="21" applyFont="1" applyFill="1" applyBorder="1" applyAlignment="1">
      <alignment vertical="center" shrinkToFit="1"/>
    </xf>
    <xf numFmtId="190" fontId="4" fillId="0" borderId="17" xfId="21" applyNumberFormat="1" applyFont="1" applyFill="1" applyBorder="1" applyAlignment="1">
      <alignment horizontal="right" vertical="center" shrinkToFit="1"/>
    </xf>
    <xf numFmtId="190" fontId="4" fillId="0" borderId="16" xfId="21" applyNumberFormat="1" applyFont="1" applyFill="1" applyBorder="1" applyAlignment="1">
      <alignment horizontal="right" vertical="center" shrinkToFit="1"/>
    </xf>
    <xf numFmtId="188" fontId="4" fillId="0" borderId="17" xfId="21" applyNumberFormat="1" applyFont="1" applyFill="1" applyBorder="1" applyAlignment="1">
      <alignment horizontal="center" vertical="center" shrinkToFit="1"/>
    </xf>
    <xf numFmtId="188" fontId="4" fillId="0" borderId="16" xfId="21" applyNumberFormat="1" applyFont="1" applyFill="1" applyBorder="1" applyAlignment="1">
      <alignment horizontal="center" vertical="center" shrinkToFit="1"/>
    </xf>
    <xf numFmtId="188" fontId="4" fillId="0" borderId="17" xfId="21" applyNumberFormat="1" applyFont="1" applyFill="1" applyBorder="1" applyAlignment="1">
      <alignment horizontal="left" vertical="center" shrinkToFit="1"/>
    </xf>
    <xf numFmtId="188" fontId="4" fillId="0" borderId="16" xfId="21" applyNumberFormat="1" applyFont="1" applyFill="1" applyBorder="1" applyAlignment="1">
      <alignment horizontal="left" vertical="center" shrinkToFit="1"/>
    </xf>
    <xf numFmtId="190" fontId="4" fillId="0" borderId="17" xfId="21" applyNumberFormat="1" applyFont="1" applyFill="1" applyBorder="1" applyAlignment="1">
      <alignment horizontal="left" vertical="center" shrinkToFit="1"/>
    </xf>
    <xf numFmtId="190" fontId="4" fillId="0" borderId="16" xfId="21" applyNumberFormat="1" applyFont="1" applyFill="1" applyBorder="1" applyAlignment="1">
      <alignment horizontal="left" vertical="center" shrinkToFit="1"/>
    </xf>
    <xf numFmtId="190" fontId="4" fillId="6" borderId="17" xfId="21" applyNumberFormat="1" applyFont="1" applyFill="1" applyBorder="1" applyAlignment="1">
      <alignment horizontal="center" vertical="center" shrinkToFit="1"/>
    </xf>
    <xf numFmtId="190" fontId="4" fillId="6" borderId="16" xfId="21" applyNumberFormat="1" applyFont="1" applyFill="1" applyBorder="1" applyAlignment="1">
      <alignment horizontal="center" vertical="center" shrinkToFit="1"/>
    </xf>
    <xf numFmtId="0" fontId="37" fillId="0" borderId="0" xfId="28" applyFont="1" applyAlignment="1">
      <alignment horizontal="right"/>
    </xf>
    <xf numFmtId="0" fontId="37" fillId="0" borderId="0" xfId="28" applyFont="1" applyAlignment="1">
      <alignment horizontal="left"/>
    </xf>
    <xf numFmtId="41" fontId="40" fillId="5" borderId="3" xfId="2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548">
    <cellStyle name="20% - 강조색1 10" xfId="30"/>
    <cellStyle name="20% - 강조색1 11" xfId="31"/>
    <cellStyle name="20% - 강조색1 12" xfId="32"/>
    <cellStyle name="20% - 강조색1 13" xfId="33"/>
    <cellStyle name="20% - 강조색1 14" xfId="34"/>
    <cellStyle name="20% - 강조색1 15" xfId="35"/>
    <cellStyle name="20% - 강조색1 2" xfId="36"/>
    <cellStyle name="20% - 강조색1 3" xfId="37"/>
    <cellStyle name="20% - 강조색1 4" xfId="38"/>
    <cellStyle name="20% - 강조색1 5" xfId="39"/>
    <cellStyle name="20% - 강조색1 6" xfId="40"/>
    <cellStyle name="20% - 강조색1 7" xfId="41"/>
    <cellStyle name="20% - 강조색1 8" xfId="42"/>
    <cellStyle name="20% - 강조색1 9" xfId="43"/>
    <cellStyle name="20% - 강조색2 10" xfId="44"/>
    <cellStyle name="20% - 강조색2 11" xfId="45"/>
    <cellStyle name="20% - 강조색2 12" xfId="46"/>
    <cellStyle name="20% - 강조색2 13" xfId="47"/>
    <cellStyle name="20% - 강조색2 14" xfId="48"/>
    <cellStyle name="20% - 강조색2 15" xfId="49"/>
    <cellStyle name="20% - 강조색2 2" xfId="50"/>
    <cellStyle name="20% - 강조색2 3" xfId="51"/>
    <cellStyle name="20% - 강조색2 4" xfId="52"/>
    <cellStyle name="20% - 강조색2 5" xfId="53"/>
    <cellStyle name="20% - 강조색2 6" xfId="54"/>
    <cellStyle name="20% - 강조색2 7" xfId="55"/>
    <cellStyle name="20% - 강조색2 8" xfId="56"/>
    <cellStyle name="20% - 강조색2 9" xfId="57"/>
    <cellStyle name="20% - 강조색3 10" xfId="58"/>
    <cellStyle name="20% - 강조색3 11" xfId="59"/>
    <cellStyle name="20% - 강조색3 12" xfId="60"/>
    <cellStyle name="20% - 강조색3 13" xfId="61"/>
    <cellStyle name="20% - 강조색3 14" xfId="62"/>
    <cellStyle name="20% - 강조색3 15" xfId="63"/>
    <cellStyle name="20% - 강조색3 2" xfId="64"/>
    <cellStyle name="20% - 강조색3 3" xfId="65"/>
    <cellStyle name="20% - 강조색3 4" xfId="66"/>
    <cellStyle name="20% - 강조색3 5" xfId="67"/>
    <cellStyle name="20% - 강조색3 6" xfId="68"/>
    <cellStyle name="20% - 강조색3 7" xfId="69"/>
    <cellStyle name="20% - 강조색3 8" xfId="70"/>
    <cellStyle name="20% - 강조색3 9" xfId="71"/>
    <cellStyle name="20% - 강조색4 10" xfId="72"/>
    <cellStyle name="20% - 강조색4 11" xfId="73"/>
    <cellStyle name="20% - 강조색4 12" xfId="74"/>
    <cellStyle name="20% - 강조색4 13" xfId="75"/>
    <cellStyle name="20% - 강조색4 14" xfId="76"/>
    <cellStyle name="20% - 강조색4 15" xfId="77"/>
    <cellStyle name="20% - 강조색4 2" xfId="78"/>
    <cellStyle name="20% - 강조색4 3" xfId="79"/>
    <cellStyle name="20% - 강조색4 4" xfId="80"/>
    <cellStyle name="20% - 강조색4 5" xfId="81"/>
    <cellStyle name="20% - 강조색4 6" xfId="82"/>
    <cellStyle name="20% - 강조색4 7" xfId="83"/>
    <cellStyle name="20% - 강조색4 8" xfId="84"/>
    <cellStyle name="20% - 강조색4 9" xfId="85"/>
    <cellStyle name="20% - 강조색5 10" xfId="86"/>
    <cellStyle name="20% - 강조색5 11" xfId="87"/>
    <cellStyle name="20% - 강조색5 12" xfId="88"/>
    <cellStyle name="20% - 강조색5 13" xfId="89"/>
    <cellStyle name="20% - 강조색5 14" xfId="90"/>
    <cellStyle name="20% - 강조색5 15" xfId="91"/>
    <cellStyle name="20% - 강조색5 2" xfId="92"/>
    <cellStyle name="20% - 강조색5 3" xfId="93"/>
    <cellStyle name="20% - 강조색5 4" xfId="94"/>
    <cellStyle name="20% - 강조색5 5" xfId="95"/>
    <cellStyle name="20% - 강조색5 6" xfId="96"/>
    <cellStyle name="20% - 강조색5 7" xfId="97"/>
    <cellStyle name="20% - 강조색5 8" xfId="98"/>
    <cellStyle name="20% - 강조색5 9" xfId="99"/>
    <cellStyle name="20% - 강조색6 10" xfId="100"/>
    <cellStyle name="20% - 강조색6 11" xfId="101"/>
    <cellStyle name="20% - 강조색6 12" xfId="102"/>
    <cellStyle name="20% - 강조색6 13" xfId="103"/>
    <cellStyle name="20% - 강조색6 14" xfId="104"/>
    <cellStyle name="20% - 강조색6 15" xfId="105"/>
    <cellStyle name="20% - 강조색6 2" xfId="106"/>
    <cellStyle name="20% - 강조색6 3" xfId="107"/>
    <cellStyle name="20% - 강조색6 4" xfId="108"/>
    <cellStyle name="20% - 강조색6 5" xfId="109"/>
    <cellStyle name="20% - 강조색6 6" xfId="110"/>
    <cellStyle name="20% - 강조색6 7" xfId="111"/>
    <cellStyle name="20% - 강조색6 8" xfId="112"/>
    <cellStyle name="20% - 강조색6 9" xfId="113"/>
    <cellStyle name="40% - 강조색1 10" xfId="114"/>
    <cellStyle name="40% - 강조색1 11" xfId="115"/>
    <cellStyle name="40% - 강조색1 12" xfId="116"/>
    <cellStyle name="40% - 강조색1 13" xfId="117"/>
    <cellStyle name="40% - 강조색1 14" xfId="118"/>
    <cellStyle name="40% - 강조색1 15" xfId="119"/>
    <cellStyle name="40% - 강조색1 2" xfId="120"/>
    <cellStyle name="40% - 강조색1 3" xfId="121"/>
    <cellStyle name="40% - 강조색1 4" xfId="122"/>
    <cellStyle name="40% - 강조색1 5" xfId="123"/>
    <cellStyle name="40% - 강조색1 6" xfId="124"/>
    <cellStyle name="40% - 강조색1 7" xfId="125"/>
    <cellStyle name="40% - 강조색1 8" xfId="126"/>
    <cellStyle name="40% - 강조색1 9" xfId="127"/>
    <cellStyle name="40% - 강조색2 10" xfId="128"/>
    <cellStyle name="40% - 강조색2 11" xfId="129"/>
    <cellStyle name="40% - 강조색2 12" xfId="130"/>
    <cellStyle name="40% - 강조색2 13" xfId="131"/>
    <cellStyle name="40% - 강조색2 14" xfId="132"/>
    <cellStyle name="40% - 강조색2 15" xfId="133"/>
    <cellStyle name="40% - 강조색2 2" xfId="134"/>
    <cellStyle name="40% - 강조색2 3" xfId="135"/>
    <cellStyle name="40% - 강조색2 4" xfId="136"/>
    <cellStyle name="40% - 강조색2 5" xfId="137"/>
    <cellStyle name="40% - 강조색2 6" xfId="138"/>
    <cellStyle name="40% - 강조색2 7" xfId="139"/>
    <cellStyle name="40% - 강조색2 8" xfId="140"/>
    <cellStyle name="40% - 강조색2 9" xfId="141"/>
    <cellStyle name="40% - 강조색3 10" xfId="142"/>
    <cellStyle name="40% - 강조색3 11" xfId="143"/>
    <cellStyle name="40% - 강조색3 12" xfId="144"/>
    <cellStyle name="40% - 강조색3 13" xfId="145"/>
    <cellStyle name="40% - 강조색3 14" xfId="146"/>
    <cellStyle name="40% - 강조색3 15" xfId="147"/>
    <cellStyle name="40% - 강조색3 2" xfId="148"/>
    <cellStyle name="40% - 강조색3 3" xfId="149"/>
    <cellStyle name="40% - 강조색3 4" xfId="150"/>
    <cellStyle name="40% - 강조색3 5" xfId="151"/>
    <cellStyle name="40% - 강조색3 6" xfId="152"/>
    <cellStyle name="40% - 강조색3 7" xfId="153"/>
    <cellStyle name="40% - 강조색3 8" xfId="154"/>
    <cellStyle name="40% - 강조색3 9" xfId="155"/>
    <cellStyle name="40% - 강조색4 10" xfId="156"/>
    <cellStyle name="40% - 강조색4 11" xfId="157"/>
    <cellStyle name="40% - 강조색4 12" xfId="158"/>
    <cellStyle name="40% - 강조색4 13" xfId="159"/>
    <cellStyle name="40% - 강조색4 14" xfId="160"/>
    <cellStyle name="40% - 강조색4 15" xfId="161"/>
    <cellStyle name="40% - 강조색4 2" xfId="162"/>
    <cellStyle name="40% - 강조색4 3" xfId="163"/>
    <cellStyle name="40% - 강조색4 4" xfId="164"/>
    <cellStyle name="40% - 강조색4 5" xfId="165"/>
    <cellStyle name="40% - 강조색4 6" xfId="166"/>
    <cellStyle name="40% - 강조색4 7" xfId="167"/>
    <cellStyle name="40% - 강조색4 8" xfId="168"/>
    <cellStyle name="40% - 강조색4 9" xfId="169"/>
    <cellStyle name="40% - 강조색5 10" xfId="170"/>
    <cellStyle name="40% - 강조색5 11" xfId="171"/>
    <cellStyle name="40% - 강조색5 12" xfId="172"/>
    <cellStyle name="40% - 강조색5 13" xfId="173"/>
    <cellStyle name="40% - 강조색5 14" xfId="174"/>
    <cellStyle name="40% - 강조색5 15" xfId="175"/>
    <cellStyle name="40% - 강조색5 2" xfId="176"/>
    <cellStyle name="40% - 강조색5 3" xfId="177"/>
    <cellStyle name="40% - 강조색5 4" xfId="178"/>
    <cellStyle name="40% - 강조색5 5" xfId="179"/>
    <cellStyle name="40% - 강조색5 6" xfId="180"/>
    <cellStyle name="40% - 강조색5 7" xfId="181"/>
    <cellStyle name="40% - 강조색5 8" xfId="182"/>
    <cellStyle name="40% - 강조색5 9" xfId="183"/>
    <cellStyle name="40% - 강조색6 10" xfId="184"/>
    <cellStyle name="40% - 강조색6 11" xfId="185"/>
    <cellStyle name="40% - 강조색6 12" xfId="186"/>
    <cellStyle name="40% - 강조색6 13" xfId="187"/>
    <cellStyle name="40% - 강조색6 14" xfId="188"/>
    <cellStyle name="40% - 강조색6 15" xfId="189"/>
    <cellStyle name="40% - 강조색6 2" xfId="190"/>
    <cellStyle name="40% - 강조색6 3" xfId="191"/>
    <cellStyle name="40% - 강조색6 4" xfId="192"/>
    <cellStyle name="40% - 강조색6 5" xfId="193"/>
    <cellStyle name="40% - 강조색6 6" xfId="194"/>
    <cellStyle name="40% - 강조색6 7" xfId="195"/>
    <cellStyle name="40% - 강조색6 8" xfId="196"/>
    <cellStyle name="40% - 강조색6 9" xfId="197"/>
    <cellStyle name="60% - 강조색1 10" xfId="198"/>
    <cellStyle name="60% - 강조색1 11" xfId="199"/>
    <cellStyle name="60% - 강조색1 12" xfId="200"/>
    <cellStyle name="60% - 강조색1 13" xfId="201"/>
    <cellStyle name="60% - 강조색1 14" xfId="202"/>
    <cellStyle name="60% - 강조색1 15" xfId="203"/>
    <cellStyle name="60% - 강조색1 2" xfId="204"/>
    <cellStyle name="60% - 강조색1 3" xfId="205"/>
    <cellStyle name="60% - 강조색1 4" xfId="206"/>
    <cellStyle name="60% - 강조색1 5" xfId="207"/>
    <cellStyle name="60% - 강조색1 6" xfId="208"/>
    <cellStyle name="60% - 강조색1 7" xfId="209"/>
    <cellStyle name="60% - 강조색1 8" xfId="210"/>
    <cellStyle name="60% - 강조색1 9" xfId="211"/>
    <cellStyle name="60% - 강조색2 10" xfId="212"/>
    <cellStyle name="60% - 강조색2 11" xfId="213"/>
    <cellStyle name="60% - 강조색2 12" xfId="214"/>
    <cellStyle name="60% - 강조색2 13" xfId="215"/>
    <cellStyle name="60% - 강조색2 14" xfId="216"/>
    <cellStyle name="60% - 강조색2 15" xfId="217"/>
    <cellStyle name="60% - 강조색2 2" xfId="218"/>
    <cellStyle name="60% - 강조색2 3" xfId="219"/>
    <cellStyle name="60% - 강조색2 4" xfId="220"/>
    <cellStyle name="60% - 강조색2 5" xfId="221"/>
    <cellStyle name="60% - 강조색2 6" xfId="222"/>
    <cellStyle name="60% - 강조색2 7" xfId="223"/>
    <cellStyle name="60% - 강조색2 8" xfId="224"/>
    <cellStyle name="60% - 강조색2 9" xfId="225"/>
    <cellStyle name="60% - 강조색3 10" xfId="226"/>
    <cellStyle name="60% - 강조색3 11" xfId="227"/>
    <cellStyle name="60% - 강조색3 12" xfId="228"/>
    <cellStyle name="60% - 강조색3 13" xfId="229"/>
    <cellStyle name="60% - 강조색3 14" xfId="230"/>
    <cellStyle name="60% - 강조색3 15" xfId="231"/>
    <cellStyle name="60% - 강조색3 2" xfId="232"/>
    <cellStyle name="60% - 강조색3 3" xfId="233"/>
    <cellStyle name="60% - 강조색3 4" xfId="234"/>
    <cellStyle name="60% - 강조색3 5" xfId="235"/>
    <cellStyle name="60% - 강조색3 6" xfId="236"/>
    <cellStyle name="60% - 강조색3 7" xfId="237"/>
    <cellStyle name="60% - 강조색3 8" xfId="238"/>
    <cellStyle name="60% - 강조색3 9" xfId="239"/>
    <cellStyle name="60% - 강조색4 10" xfId="240"/>
    <cellStyle name="60% - 강조색4 11" xfId="241"/>
    <cellStyle name="60% - 강조색4 12" xfId="242"/>
    <cellStyle name="60% - 강조색4 13" xfId="243"/>
    <cellStyle name="60% - 강조색4 14" xfId="244"/>
    <cellStyle name="60% - 강조색4 15" xfId="245"/>
    <cellStyle name="60% - 강조색4 2" xfId="246"/>
    <cellStyle name="60% - 강조색4 3" xfId="247"/>
    <cellStyle name="60% - 강조색4 4" xfId="248"/>
    <cellStyle name="60% - 강조색4 5" xfId="249"/>
    <cellStyle name="60% - 강조색4 6" xfId="250"/>
    <cellStyle name="60% - 강조색4 7" xfId="251"/>
    <cellStyle name="60% - 강조색4 8" xfId="252"/>
    <cellStyle name="60% - 강조색4 9" xfId="253"/>
    <cellStyle name="60% - 강조색5 10" xfId="254"/>
    <cellStyle name="60% - 강조색5 11" xfId="255"/>
    <cellStyle name="60% - 강조색5 12" xfId="256"/>
    <cellStyle name="60% - 강조색5 13" xfId="257"/>
    <cellStyle name="60% - 강조색5 14" xfId="258"/>
    <cellStyle name="60% - 강조색5 15" xfId="259"/>
    <cellStyle name="60% - 강조색5 2" xfId="260"/>
    <cellStyle name="60% - 강조색5 3" xfId="261"/>
    <cellStyle name="60% - 강조색5 4" xfId="262"/>
    <cellStyle name="60% - 강조색5 5" xfId="263"/>
    <cellStyle name="60% - 강조색5 6" xfId="264"/>
    <cellStyle name="60% - 강조색5 7" xfId="265"/>
    <cellStyle name="60% - 강조색5 8" xfId="266"/>
    <cellStyle name="60% - 강조색5 9" xfId="267"/>
    <cellStyle name="60% - 강조색6 10" xfId="268"/>
    <cellStyle name="60% - 강조색6 11" xfId="269"/>
    <cellStyle name="60% - 강조색6 12" xfId="270"/>
    <cellStyle name="60% - 강조색6 13" xfId="271"/>
    <cellStyle name="60% - 강조색6 14" xfId="272"/>
    <cellStyle name="60% - 강조색6 15" xfId="273"/>
    <cellStyle name="60% - 강조색6 2" xfId="274"/>
    <cellStyle name="60% - 강조색6 3" xfId="275"/>
    <cellStyle name="60% - 강조색6 4" xfId="276"/>
    <cellStyle name="60% - 강조색6 5" xfId="277"/>
    <cellStyle name="60% - 강조색6 6" xfId="278"/>
    <cellStyle name="60% - 강조색6 7" xfId="279"/>
    <cellStyle name="60% - 강조색6 8" xfId="280"/>
    <cellStyle name="60% - 강조색6 9" xfId="281"/>
    <cellStyle name="AeE­ [0]_PERSONAL" xfId="1"/>
    <cellStyle name="AeE­_PERSONAL" xfId="2"/>
    <cellStyle name="ALIGNMENT" xfId="3"/>
    <cellStyle name="C￥AØ_PERSONAL" xfId="4"/>
    <cellStyle name="Comma [0]_ SG&amp;A Bridge " xfId="5"/>
    <cellStyle name="Comma_ SG&amp;A Bridge " xfId="6"/>
    <cellStyle name="Currency [0]_ SG&amp;A Bridge " xfId="7"/>
    <cellStyle name="Currency_ SG&amp;A Bridge " xfId="8"/>
    <cellStyle name="Grey" xfId="9"/>
    <cellStyle name="Header1" xfId="10"/>
    <cellStyle name="Header2" xfId="11"/>
    <cellStyle name="Input [yellow]" xfId="12"/>
    <cellStyle name="Normal - Style1" xfId="13"/>
    <cellStyle name="Normal_ SG&amp;A Bridge " xfId="14"/>
    <cellStyle name="Percent [2]" xfId="15"/>
    <cellStyle name="강조색1 10" xfId="282"/>
    <cellStyle name="강조색1 11" xfId="283"/>
    <cellStyle name="강조색1 12" xfId="284"/>
    <cellStyle name="강조색1 13" xfId="285"/>
    <cellStyle name="강조색1 14" xfId="286"/>
    <cellStyle name="강조색1 15" xfId="287"/>
    <cellStyle name="강조색1 2" xfId="288"/>
    <cellStyle name="강조색1 3" xfId="289"/>
    <cellStyle name="강조색1 4" xfId="290"/>
    <cellStyle name="강조색1 5" xfId="291"/>
    <cellStyle name="강조색1 6" xfId="292"/>
    <cellStyle name="강조색1 7" xfId="293"/>
    <cellStyle name="강조색1 8" xfId="294"/>
    <cellStyle name="강조색1 9" xfId="295"/>
    <cellStyle name="강조색2 10" xfId="296"/>
    <cellStyle name="강조색2 11" xfId="297"/>
    <cellStyle name="강조색2 12" xfId="298"/>
    <cellStyle name="강조색2 13" xfId="299"/>
    <cellStyle name="강조색2 14" xfId="300"/>
    <cellStyle name="강조색2 15" xfId="301"/>
    <cellStyle name="강조색2 2" xfId="302"/>
    <cellStyle name="강조색2 3" xfId="303"/>
    <cellStyle name="강조색2 4" xfId="304"/>
    <cellStyle name="강조색2 5" xfId="305"/>
    <cellStyle name="강조색2 6" xfId="306"/>
    <cellStyle name="강조색2 7" xfId="307"/>
    <cellStyle name="강조색2 8" xfId="308"/>
    <cellStyle name="강조색2 9" xfId="309"/>
    <cellStyle name="강조색3 10" xfId="310"/>
    <cellStyle name="강조색3 11" xfId="311"/>
    <cellStyle name="강조색3 12" xfId="312"/>
    <cellStyle name="강조색3 13" xfId="313"/>
    <cellStyle name="강조색3 14" xfId="314"/>
    <cellStyle name="강조색3 15" xfId="315"/>
    <cellStyle name="강조색3 2" xfId="316"/>
    <cellStyle name="강조색3 3" xfId="317"/>
    <cellStyle name="강조색3 4" xfId="318"/>
    <cellStyle name="강조색3 5" xfId="319"/>
    <cellStyle name="강조색3 6" xfId="320"/>
    <cellStyle name="강조색3 7" xfId="321"/>
    <cellStyle name="강조색3 8" xfId="322"/>
    <cellStyle name="강조색3 9" xfId="323"/>
    <cellStyle name="강조색4 10" xfId="324"/>
    <cellStyle name="강조색4 11" xfId="325"/>
    <cellStyle name="강조색4 12" xfId="326"/>
    <cellStyle name="강조색4 13" xfId="327"/>
    <cellStyle name="강조색4 14" xfId="328"/>
    <cellStyle name="강조색4 15" xfId="329"/>
    <cellStyle name="강조색4 2" xfId="330"/>
    <cellStyle name="강조색4 3" xfId="331"/>
    <cellStyle name="강조색4 4" xfId="332"/>
    <cellStyle name="강조색4 5" xfId="333"/>
    <cellStyle name="강조색4 6" xfId="334"/>
    <cellStyle name="강조색4 7" xfId="335"/>
    <cellStyle name="강조색4 8" xfId="336"/>
    <cellStyle name="강조색4 9" xfId="337"/>
    <cellStyle name="강조색5 10" xfId="338"/>
    <cellStyle name="강조색5 11" xfId="339"/>
    <cellStyle name="강조색5 12" xfId="340"/>
    <cellStyle name="강조색5 13" xfId="341"/>
    <cellStyle name="강조색5 14" xfId="342"/>
    <cellStyle name="강조색5 15" xfId="343"/>
    <cellStyle name="강조색5 2" xfId="344"/>
    <cellStyle name="강조색5 3" xfId="345"/>
    <cellStyle name="강조색5 4" xfId="346"/>
    <cellStyle name="강조색5 5" xfId="347"/>
    <cellStyle name="강조색5 6" xfId="348"/>
    <cellStyle name="강조색5 7" xfId="349"/>
    <cellStyle name="강조색5 8" xfId="350"/>
    <cellStyle name="강조색5 9" xfId="351"/>
    <cellStyle name="강조색6 10" xfId="352"/>
    <cellStyle name="강조색6 11" xfId="353"/>
    <cellStyle name="강조색6 12" xfId="354"/>
    <cellStyle name="강조색6 13" xfId="355"/>
    <cellStyle name="강조색6 14" xfId="356"/>
    <cellStyle name="강조색6 15" xfId="357"/>
    <cellStyle name="강조색6 2" xfId="358"/>
    <cellStyle name="강조색6 3" xfId="359"/>
    <cellStyle name="강조색6 4" xfId="360"/>
    <cellStyle name="강조색6 5" xfId="361"/>
    <cellStyle name="강조색6 6" xfId="362"/>
    <cellStyle name="강조색6 7" xfId="363"/>
    <cellStyle name="강조색6 8" xfId="364"/>
    <cellStyle name="강조색6 9" xfId="365"/>
    <cellStyle name="경고문 10" xfId="366"/>
    <cellStyle name="경고문 11" xfId="367"/>
    <cellStyle name="경고문 12" xfId="368"/>
    <cellStyle name="경고문 13" xfId="369"/>
    <cellStyle name="경고문 14" xfId="370"/>
    <cellStyle name="경고문 15" xfId="371"/>
    <cellStyle name="경고문 2" xfId="372"/>
    <cellStyle name="경고문 3" xfId="373"/>
    <cellStyle name="경고문 4" xfId="374"/>
    <cellStyle name="경고문 5" xfId="375"/>
    <cellStyle name="경고문 6" xfId="376"/>
    <cellStyle name="경고문 7" xfId="377"/>
    <cellStyle name="경고문 8" xfId="378"/>
    <cellStyle name="경고문 9" xfId="379"/>
    <cellStyle name="계산 10" xfId="380"/>
    <cellStyle name="계산 11" xfId="381"/>
    <cellStyle name="계산 12" xfId="382"/>
    <cellStyle name="계산 13" xfId="383"/>
    <cellStyle name="계산 14" xfId="384"/>
    <cellStyle name="계산 15" xfId="385"/>
    <cellStyle name="계산 2" xfId="386"/>
    <cellStyle name="계산 3" xfId="387"/>
    <cellStyle name="계산 4" xfId="388"/>
    <cellStyle name="계산 5" xfId="389"/>
    <cellStyle name="계산 6" xfId="390"/>
    <cellStyle name="계산 7" xfId="391"/>
    <cellStyle name="계산 8" xfId="392"/>
    <cellStyle name="계산 9" xfId="393"/>
    <cellStyle name="나쁨 10" xfId="394"/>
    <cellStyle name="나쁨 11" xfId="395"/>
    <cellStyle name="나쁨 12" xfId="396"/>
    <cellStyle name="나쁨 13" xfId="397"/>
    <cellStyle name="나쁨 14" xfId="398"/>
    <cellStyle name="나쁨 15" xfId="399"/>
    <cellStyle name="나쁨 2" xfId="400"/>
    <cellStyle name="나쁨 3" xfId="401"/>
    <cellStyle name="나쁨 4" xfId="402"/>
    <cellStyle name="나쁨 5" xfId="403"/>
    <cellStyle name="나쁨 6" xfId="404"/>
    <cellStyle name="나쁨 7" xfId="405"/>
    <cellStyle name="나쁨 8" xfId="406"/>
    <cellStyle name="나쁨 9" xfId="407"/>
    <cellStyle name="똿뗦먛귟 [0.00]_PRODUCT DETAIL Q1" xfId="16"/>
    <cellStyle name="똿뗦먛귟_PRODUCT DETAIL Q1" xfId="17"/>
    <cellStyle name="메모 10" xfId="408"/>
    <cellStyle name="메모 10 10" xfId="409"/>
    <cellStyle name="메모 10 11" xfId="410"/>
    <cellStyle name="메모 10 2" xfId="411"/>
    <cellStyle name="메모 10 3" xfId="412"/>
    <cellStyle name="메모 10 4" xfId="413"/>
    <cellStyle name="메모 10 4 2" xfId="414"/>
    <cellStyle name="메모 10 4 2 2" xfId="415"/>
    <cellStyle name="메모 10 4 2 3" xfId="416"/>
    <cellStyle name="메모 10 4 3" xfId="417"/>
    <cellStyle name="메모 10 5" xfId="418"/>
    <cellStyle name="메모 10 6" xfId="419"/>
    <cellStyle name="메모 10 7" xfId="420"/>
    <cellStyle name="메모 10 8" xfId="421"/>
    <cellStyle name="메모 10 9" xfId="422"/>
    <cellStyle name="메모 11" xfId="423"/>
    <cellStyle name="메모 11 10" xfId="424"/>
    <cellStyle name="메모 11 11" xfId="425"/>
    <cellStyle name="메모 11 2" xfId="426"/>
    <cellStyle name="메모 11 3" xfId="427"/>
    <cellStyle name="메모 11 4" xfId="428"/>
    <cellStyle name="메모 11 4 2" xfId="429"/>
    <cellStyle name="메모 11 4 2 2" xfId="430"/>
    <cellStyle name="메모 11 4 2 3" xfId="431"/>
    <cellStyle name="메모 11 4 3" xfId="432"/>
    <cellStyle name="메모 11 5" xfId="433"/>
    <cellStyle name="메모 11 6" xfId="434"/>
    <cellStyle name="메모 11 7" xfId="435"/>
    <cellStyle name="메모 11 8" xfId="436"/>
    <cellStyle name="메모 11 9" xfId="437"/>
    <cellStyle name="메모 12" xfId="438"/>
    <cellStyle name="메모 12 10" xfId="439"/>
    <cellStyle name="메모 12 11" xfId="440"/>
    <cellStyle name="메모 12 2" xfId="441"/>
    <cellStyle name="메모 12 3" xfId="442"/>
    <cellStyle name="메모 12 4" xfId="443"/>
    <cellStyle name="메모 12 4 2" xfId="444"/>
    <cellStyle name="메모 12 4 2 2" xfId="445"/>
    <cellStyle name="메모 12 4 2 3" xfId="446"/>
    <cellStyle name="메모 12 4 3" xfId="447"/>
    <cellStyle name="메모 12 5" xfId="448"/>
    <cellStyle name="메모 12 6" xfId="449"/>
    <cellStyle name="메모 12 7" xfId="450"/>
    <cellStyle name="메모 12 8" xfId="451"/>
    <cellStyle name="메모 12 9" xfId="452"/>
    <cellStyle name="메모 13" xfId="453"/>
    <cellStyle name="메모 13 10" xfId="454"/>
    <cellStyle name="메모 13 11" xfId="455"/>
    <cellStyle name="메모 13 2" xfId="456"/>
    <cellStyle name="메모 13 3" xfId="457"/>
    <cellStyle name="메모 13 4" xfId="458"/>
    <cellStyle name="메모 13 4 2" xfId="459"/>
    <cellStyle name="메모 13 4 2 2" xfId="460"/>
    <cellStyle name="메모 13 4 2 3" xfId="461"/>
    <cellStyle name="메모 13 4 3" xfId="462"/>
    <cellStyle name="메모 13 5" xfId="463"/>
    <cellStyle name="메모 13 6" xfId="464"/>
    <cellStyle name="메모 13 7" xfId="465"/>
    <cellStyle name="메모 13 8" xfId="466"/>
    <cellStyle name="메모 13 9" xfId="467"/>
    <cellStyle name="메모 14" xfId="468"/>
    <cellStyle name="메모 14 10" xfId="469"/>
    <cellStyle name="메모 14 11" xfId="470"/>
    <cellStyle name="메모 14 2" xfId="471"/>
    <cellStyle name="메모 14 3" xfId="472"/>
    <cellStyle name="메모 14 4" xfId="473"/>
    <cellStyle name="메모 14 4 2" xfId="474"/>
    <cellStyle name="메모 14 4 2 2" xfId="475"/>
    <cellStyle name="메모 14 4 2 3" xfId="476"/>
    <cellStyle name="메모 14 4 3" xfId="477"/>
    <cellStyle name="메모 14 5" xfId="478"/>
    <cellStyle name="메모 14 6" xfId="479"/>
    <cellStyle name="메모 14 7" xfId="480"/>
    <cellStyle name="메모 14 8" xfId="481"/>
    <cellStyle name="메모 14 9" xfId="482"/>
    <cellStyle name="메모 15" xfId="483"/>
    <cellStyle name="메모 15 10" xfId="484"/>
    <cellStyle name="메모 15 11" xfId="485"/>
    <cellStyle name="메모 15 2" xfId="486"/>
    <cellStyle name="메모 15 3" xfId="487"/>
    <cellStyle name="메모 15 4" xfId="488"/>
    <cellStyle name="메모 15 4 2" xfId="489"/>
    <cellStyle name="메모 15 4 2 2" xfId="490"/>
    <cellStyle name="메모 15 4 2 3" xfId="491"/>
    <cellStyle name="메모 15 4 3" xfId="492"/>
    <cellStyle name="메모 15 5" xfId="493"/>
    <cellStyle name="메모 15 6" xfId="494"/>
    <cellStyle name="메모 15 7" xfId="495"/>
    <cellStyle name="메모 15 8" xfId="496"/>
    <cellStyle name="메모 15 9" xfId="497"/>
    <cellStyle name="메모 2" xfId="498"/>
    <cellStyle name="메모 2 10" xfId="499"/>
    <cellStyle name="메모 2 11" xfId="500"/>
    <cellStyle name="메모 2 2" xfId="501"/>
    <cellStyle name="메모 2 3" xfId="502"/>
    <cellStyle name="메모 2 4" xfId="503"/>
    <cellStyle name="메모 2 4 2" xfId="504"/>
    <cellStyle name="메모 2 4 2 2" xfId="505"/>
    <cellStyle name="메모 2 4 2 3" xfId="506"/>
    <cellStyle name="메모 2 4 3" xfId="507"/>
    <cellStyle name="메모 2 5" xfId="508"/>
    <cellStyle name="메모 2 6" xfId="509"/>
    <cellStyle name="메모 2 7" xfId="510"/>
    <cellStyle name="메모 2 8" xfId="511"/>
    <cellStyle name="메모 2 9" xfId="512"/>
    <cellStyle name="메모 3" xfId="513"/>
    <cellStyle name="메모 3 10" xfId="514"/>
    <cellStyle name="메모 3 11" xfId="515"/>
    <cellStyle name="메모 3 2" xfId="516"/>
    <cellStyle name="메모 3 3" xfId="517"/>
    <cellStyle name="메모 3 4" xfId="518"/>
    <cellStyle name="메모 3 4 2" xfId="519"/>
    <cellStyle name="메모 3 4 2 2" xfId="520"/>
    <cellStyle name="메모 3 4 2 3" xfId="521"/>
    <cellStyle name="메모 3 4 3" xfId="522"/>
    <cellStyle name="메모 3 5" xfId="523"/>
    <cellStyle name="메모 3 6" xfId="524"/>
    <cellStyle name="메모 3 7" xfId="525"/>
    <cellStyle name="메모 3 8" xfId="526"/>
    <cellStyle name="메모 3 9" xfId="527"/>
    <cellStyle name="메모 4" xfId="528"/>
    <cellStyle name="메모 4 10" xfId="529"/>
    <cellStyle name="메모 4 11" xfId="530"/>
    <cellStyle name="메모 4 2" xfId="531"/>
    <cellStyle name="메모 4 3" xfId="532"/>
    <cellStyle name="메모 4 4" xfId="533"/>
    <cellStyle name="메모 4 4 2" xfId="534"/>
    <cellStyle name="메모 4 4 2 2" xfId="535"/>
    <cellStyle name="메모 4 4 2 3" xfId="536"/>
    <cellStyle name="메모 4 4 3" xfId="537"/>
    <cellStyle name="메모 4 5" xfId="538"/>
    <cellStyle name="메모 4 6" xfId="539"/>
    <cellStyle name="메모 4 7" xfId="540"/>
    <cellStyle name="메모 4 8" xfId="541"/>
    <cellStyle name="메모 4 9" xfId="542"/>
    <cellStyle name="메모 5" xfId="543"/>
    <cellStyle name="메모 5 10" xfId="544"/>
    <cellStyle name="메모 5 11" xfId="545"/>
    <cellStyle name="메모 5 2" xfId="546"/>
    <cellStyle name="메모 5 3" xfId="547"/>
    <cellStyle name="메모 5 4" xfId="548"/>
    <cellStyle name="메모 5 4 2" xfId="549"/>
    <cellStyle name="메모 5 4 2 2" xfId="550"/>
    <cellStyle name="메모 5 4 2 3" xfId="551"/>
    <cellStyle name="메모 5 4 3" xfId="552"/>
    <cellStyle name="메모 5 5" xfId="553"/>
    <cellStyle name="메모 5 6" xfId="554"/>
    <cellStyle name="메모 5 7" xfId="555"/>
    <cellStyle name="메모 5 8" xfId="556"/>
    <cellStyle name="메모 5 9" xfId="557"/>
    <cellStyle name="메모 6" xfId="558"/>
    <cellStyle name="메모 6 10" xfId="559"/>
    <cellStyle name="메모 6 11" xfId="560"/>
    <cellStyle name="메모 6 2" xfId="561"/>
    <cellStyle name="메모 6 3" xfId="562"/>
    <cellStyle name="메모 6 4" xfId="563"/>
    <cellStyle name="메모 6 4 2" xfId="564"/>
    <cellStyle name="메모 6 4 2 2" xfId="565"/>
    <cellStyle name="메모 6 4 2 3" xfId="566"/>
    <cellStyle name="메모 6 4 3" xfId="567"/>
    <cellStyle name="메모 6 5" xfId="568"/>
    <cellStyle name="메모 6 6" xfId="569"/>
    <cellStyle name="메모 6 7" xfId="570"/>
    <cellStyle name="메모 6 8" xfId="571"/>
    <cellStyle name="메모 6 9" xfId="572"/>
    <cellStyle name="메모 7" xfId="573"/>
    <cellStyle name="메모 7 10" xfId="574"/>
    <cellStyle name="메모 7 11" xfId="575"/>
    <cellStyle name="메모 7 2" xfId="576"/>
    <cellStyle name="메모 7 3" xfId="577"/>
    <cellStyle name="메모 7 4" xfId="578"/>
    <cellStyle name="메모 7 4 2" xfId="579"/>
    <cellStyle name="메모 7 4 2 2" xfId="580"/>
    <cellStyle name="메모 7 4 2 3" xfId="581"/>
    <cellStyle name="메모 7 4 3" xfId="582"/>
    <cellStyle name="메모 7 5" xfId="583"/>
    <cellStyle name="메모 7 6" xfId="584"/>
    <cellStyle name="메모 7 7" xfId="585"/>
    <cellStyle name="메모 7 8" xfId="586"/>
    <cellStyle name="메모 7 9" xfId="587"/>
    <cellStyle name="메모 8" xfId="588"/>
    <cellStyle name="메모 8 10" xfId="589"/>
    <cellStyle name="메모 8 11" xfId="590"/>
    <cellStyle name="메모 8 2" xfId="591"/>
    <cellStyle name="메모 8 3" xfId="592"/>
    <cellStyle name="메모 8 4" xfId="593"/>
    <cellStyle name="메모 8 4 2" xfId="594"/>
    <cellStyle name="메모 8 4 2 2" xfId="595"/>
    <cellStyle name="메모 8 4 2 3" xfId="596"/>
    <cellStyle name="메모 8 4 3" xfId="597"/>
    <cellStyle name="메모 8 5" xfId="598"/>
    <cellStyle name="메모 8 6" xfId="599"/>
    <cellStyle name="메모 8 7" xfId="600"/>
    <cellStyle name="메모 8 8" xfId="601"/>
    <cellStyle name="메모 8 9" xfId="602"/>
    <cellStyle name="메모 9" xfId="603"/>
    <cellStyle name="메모 9 10" xfId="604"/>
    <cellStyle name="메모 9 11" xfId="605"/>
    <cellStyle name="메모 9 2" xfId="606"/>
    <cellStyle name="메모 9 3" xfId="607"/>
    <cellStyle name="메모 9 4" xfId="608"/>
    <cellStyle name="메모 9 4 2" xfId="609"/>
    <cellStyle name="메모 9 4 2 2" xfId="610"/>
    <cellStyle name="메모 9 4 2 3" xfId="611"/>
    <cellStyle name="메모 9 4 3" xfId="612"/>
    <cellStyle name="메모 9 5" xfId="613"/>
    <cellStyle name="메모 9 6" xfId="614"/>
    <cellStyle name="메모 9 7" xfId="615"/>
    <cellStyle name="메모 9 8" xfId="616"/>
    <cellStyle name="메모 9 9" xfId="617"/>
    <cellStyle name="믅됞 [0.00]_PRODUCT DETAIL Q1" xfId="18"/>
    <cellStyle name="믅됞_PRODUCT DETAIL Q1" xfId="19"/>
    <cellStyle name="백분율" xfId="29" builtinId="5"/>
    <cellStyle name="보통 10" xfId="618"/>
    <cellStyle name="보통 11" xfId="619"/>
    <cellStyle name="보통 12" xfId="620"/>
    <cellStyle name="보통 13" xfId="621"/>
    <cellStyle name="보통 14" xfId="622"/>
    <cellStyle name="보통 15" xfId="623"/>
    <cellStyle name="보통 2" xfId="624"/>
    <cellStyle name="보통 3" xfId="625"/>
    <cellStyle name="보통 4" xfId="626"/>
    <cellStyle name="보통 5" xfId="627"/>
    <cellStyle name="보통 6" xfId="628"/>
    <cellStyle name="보통 7" xfId="629"/>
    <cellStyle name="보통 8" xfId="630"/>
    <cellStyle name="보통 9" xfId="631"/>
    <cellStyle name="뷭?_BOOKSHIP" xfId="20"/>
    <cellStyle name="설명 텍스트 10" xfId="632"/>
    <cellStyle name="설명 텍스트 11" xfId="633"/>
    <cellStyle name="설명 텍스트 12" xfId="634"/>
    <cellStyle name="설명 텍스트 13" xfId="635"/>
    <cellStyle name="설명 텍스트 14" xfId="636"/>
    <cellStyle name="설명 텍스트 15" xfId="637"/>
    <cellStyle name="설명 텍스트 2" xfId="638"/>
    <cellStyle name="설명 텍스트 3" xfId="639"/>
    <cellStyle name="설명 텍스트 4" xfId="640"/>
    <cellStyle name="설명 텍스트 5" xfId="641"/>
    <cellStyle name="설명 텍스트 6" xfId="642"/>
    <cellStyle name="설명 텍스트 7" xfId="643"/>
    <cellStyle name="설명 텍스트 8" xfId="644"/>
    <cellStyle name="설명 텍스트 9" xfId="645"/>
    <cellStyle name="셀 확인 10" xfId="646"/>
    <cellStyle name="셀 확인 11" xfId="647"/>
    <cellStyle name="셀 확인 12" xfId="648"/>
    <cellStyle name="셀 확인 13" xfId="649"/>
    <cellStyle name="셀 확인 14" xfId="650"/>
    <cellStyle name="셀 확인 15" xfId="651"/>
    <cellStyle name="셀 확인 2" xfId="652"/>
    <cellStyle name="셀 확인 3" xfId="653"/>
    <cellStyle name="셀 확인 4" xfId="654"/>
    <cellStyle name="셀 확인 5" xfId="655"/>
    <cellStyle name="셀 확인 6" xfId="656"/>
    <cellStyle name="셀 확인 7" xfId="657"/>
    <cellStyle name="셀 확인 8" xfId="658"/>
    <cellStyle name="셀 확인 9" xfId="659"/>
    <cellStyle name="쉼표 [0]" xfId="21" builtinId="6"/>
    <cellStyle name="쉼표 [0] 2" xfId="22"/>
    <cellStyle name="쉼표 [0] 2 10" xfId="662"/>
    <cellStyle name="쉼표 [0] 2 10 10" xfId="663"/>
    <cellStyle name="쉼표 [0] 2 10 11" xfId="664"/>
    <cellStyle name="쉼표 [0] 2 10 12" xfId="665"/>
    <cellStyle name="쉼표 [0] 2 10 13" xfId="666"/>
    <cellStyle name="쉼표 [0] 2 10 14" xfId="667"/>
    <cellStyle name="쉼표 [0] 2 10 14 2" xfId="668"/>
    <cellStyle name="쉼표 [0] 2 10 14 2 2" xfId="669"/>
    <cellStyle name="쉼표 [0] 2 10 14 2 3" xfId="670"/>
    <cellStyle name="쉼표 [0] 2 10 14 3" xfId="671"/>
    <cellStyle name="쉼표 [0] 2 10 15" xfId="672"/>
    <cellStyle name="쉼표 [0] 2 10 16" xfId="673"/>
    <cellStyle name="쉼표 [0] 2 10 17" xfId="674"/>
    <cellStyle name="쉼표 [0] 2 10 18" xfId="675"/>
    <cellStyle name="쉼표 [0] 2 10 19" xfId="676"/>
    <cellStyle name="쉼표 [0] 2 10 2" xfId="677"/>
    <cellStyle name="쉼표 [0] 2 10 2 10" xfId="678"/>
    <cellStyle name="쉼표 [0] 2 10 2 11" xfId="679"/>
    <cellStyle name="쉼표 [0] 2 10 2 12" xfId="680"/>
    <cellStyle name="쉼표 [0] 2 10 2 12 2" xfId="681"/>
    <cellStyle name="쉼표 [0] 2 10 2 12 2 2" xfId="682"/>
    <cellStyle name="쉼표 [0] 2 10 2 12 2 3" xfId="683"/>
    <cellStyle name="쉼표 [0] 2 10 2 12 3" xfId="684"/>
    <cellStyle name="쉼표 [0] 2 10 2 13" xfId="685"/>
    <cellStyle name="쉼표 [0] 2 10 2 14" xfId="686"/>
    <cellStyle name="쉼표 [0] 2 10 2 15" xfId="687"/>
    <cellStyle name="쉼표 [0] 2 10 2 16" xfId="688"/>
    <cellStyle name="쉼표 [0] 2 10 2 17" xfId="689"/>
    <cellStyle name="쉼표 [0] 2 10 2 18" xfId="690"/>
    <cellStyle name="쉼표 [0] 2 10 2 2" xfId="691"/>
    <cellStyle name="쉼표 [0] 2 10 2 2 10" xfId="692"/>
    <cellStyle name="쉼표 [0] 2 10 2 2 11" xfId="693"/>
    <cellStyle name="쉼표 [0] 2 10 2 2 11 2" xfId="694"/>
    <cellStyle name="쉼표 [0] 2 10 2 2 11 2 2" xfId="695"/>
    <cellStyle name="쉼표 [0] 2 10 2 2 11 2 3" xfId="696"/>
    <cellStyle name="쉼표 [0] 2 10 2 2 11 3" xfId="697"/>
    <cellStyle name="쉼표 [0] 2 10 2 2 12" xfId="698"/>
    <cellStyle name="쉼표 [0] 2 10 2 2 13" xfId="699"/>
    <cellStyle name="쉼표 [0] 2 10 2 2 14" xfId="700"/>
    <cellStyle name="쉼표 [0] 2 10 2 2 15" xfId="701"/>
    <cellStyle name="쉼표 [0] 2 10 2 2 16" xfId="702"/>
    <cellStyle name="쉼표 [0] 2 10 2 2 17" xfId="703"/>
    <cellStyle name="쉼표 [0] 2 10 2 2 2" xfId="704"/>
    <cellStyle name="쉼표 [0] 2 10 2 2 2 10" xfId="705"/>
    <cellStyle name="쉼표 [0] 2 10 2 2 2 11" xfId="706"/>
    <cellStyle name="쉼표 [0] 2 10 2 2 2 11 2" xfId="707"/>
    <cellStyle name="쉼표 [0] 2 10 2 2 2 11 2 2" xfId="708"/>
    <cellStyle name="쉼표 [0] 2 10 2 2 2 11 2 3" xfId="709"/>
    <cellStyle name="쉼표 [0] 2 10 2 2 2 11 3" xfId="710"/>
    <cellStyle name="쉼표 [0] 2 10 2 2 2 12" xfId="711"/>
    <cellStyle name="쉼표 [0] 2 10 2 2 2 13" xfId="712"/>
    <cellStyle name="쉼표 [0] 2 10 2 2 2 14" xfId="713"/>
    <cellStyle name="쉼표 [0] 2 10 2 2 2 15" xfId="714"/>
    <cellStyle name="쉼표 [0] 2 10 2 2 2 16" xfId="715"/>
    <cellStyle name="쉼표 [0] 2 10 2 2 2 17" xfId="716"/>
    <cellStyle name="쉼표 [0] 2 10 2 2 2 2" xfId="717"/>
    <cellStyle name="쉼표 [0] 2 10 2 2 2 2 10" xfId="718"/>
    <cellStyle name="쉼표 [0] 2 10 2 2 2 2 10 2" xfId="719"/>
    <cellStyle name="쉼표 [0] 2 10 2 2 2 2 10 2 2" xfId="720"/>
    <cellStyle name="쉼표 [0] 2 10 2 2 2 2 10 2 3" xfId="721"/>
    <cellStyle name="쉼표 [0] 2 10 2 2 2 2 10 3" xfId="722"/>
    <cellStyle name="쉼표 [0] 2 10 2 2 2 2 11" xfId="723"/>
    <cellStyle name="쉼표 [0] 2 10 2 2 2 2 12" xfId="724"/>
    <cellStyle name="쉼표 [0] 2 10 2 2 2 2 13" xfId="725"/>
    <cellStyle name="쉼표 [0] 2 10 2 2 2 2 14" xfId="726"/>
    <cellStyle name="쉼표 [0] 2 10 2 2 2 2 15" xfId="727"/>
    <cellStyle name="쉼표 [0] 2 10 2 2 2 2 16" xfId="728"/>
    <cellStyle name="쉼표 [0] 2 10 2 2 2 2 2" xfId="729"/>
    <cellStyle name="쉼표 [0] 2 10 2 2 2 2 2 10" xfId="730"/>
    <cellStyle name="쉼표 [0] 2 10 2 2 2 2 2 10 2" xfId="731"/>
    <cellStyle name="쉼표 [0] 2 10 2 2 2 2 2 10 2 2" xfId="732"/>
    <cellStyle name="쉼표 [0] 2 10 2 2 2 2 2 10 2 3" xfId="733"/>
    <cellStyle name="쉼표 [0] 2 10 2 2 2 2 2 10 3" xfId="734"/>
    <cellStyle name="쉼표 [0] 2 10 2 2 2 2 2 11" xfId="735"/>
    <cellStyle name="쉼표 [0] 2 10 2 2 2 2 2 12" xfId="736"/>
    <cellStyle name="쉼표 [0] 2 10 2 2 2 2 2 13" xfId="737"/>
    <cellStyle name="쉼표 [0] 2 10 2 2 2 2 2 14" xfId="738"/>
    <cellStyle name="쉼표 [0] 2 10 2 2 2 2 2 15" xfId="739"/>
    <cellStyle name="쉼표 [0] 2 10 2 2 2 2 2 16" xfId="740"/>
    <cellStyle name="쉼표 [0] 2 10 2 2 2 2 2 2" xfId="741"/>
    <cellStyle name="쉼표 [0] 2 10 2 2 2 2 2 2 10" xfId="742"/>
    <cellStyle name="쉼표 [0] 2 10 2 2 2 2 2 2 10 2" xfId="743"/>
    <cellStyle name="쉼표 [0] 2 10 2 2 2 2 2 2 10 2 2" xfId="744"/>
    <cellStyle name="쉼표 [0] 2 10 2 2 2 2 2 2 10 2 3" xfId="745"/>
    <cellStyle name="쉼표 [0] 2 10 2 2 2 2 2 2 10 3" xfId="746"/>
    <cellStyle name="쉼표 [0] 2 10 2 2 2 2 2 2 11" xfId="747"/>
    <cellStyle name="쉼표 [0] 2 10 2 2 2 2 2 2 12" xfId="748"/>
    <cellStyle name="쉼표 [0] 2 10 2 2 2 2 2 2 13" xfId="749"/>
    <cellStyle name="쉼표 [0] 2 10 2 2 2 2 2 2 14" xfId="750"/>
    <cellStyle name="쉼표 [0] 2 10 2 2 2 2 2 2 15" xfId="751"/>
    <cellStyle name="쉼표 [0] 2 10 2 2 2 2 2 2 16" xfId="752"/>
    <cellStyle name="쉼표 [0] 2 10 2 2 2 2 2 2 2" xfId="753"/>
    <cellStyle name="쉼표 [0] 2 10 2 2 2 2 2 2 2 2" xfId="754"/>
    <cellStyle name="쉼표 [0] 2 10 2 2 2 2 2 2 2 2 2" xfId="755"/>
    <cellStyle name="쉼표 [0] 2 10 2 2 2 2 2 2 2 2 2 2" xfId="756"/>
    <cellStyle name="쉼표 [0] 2 10 2 2 2 2 2 2 2 2 2 2 2" xfId="757"/>
    <cellStyle name="쉼표 [0] 2 10 2 2 2 2 2 2 2 2 2 2 3" xfId="758"/>
    <cellStyle name="쉼표 [0] 2 10 2 2 2 2 2 2 2 2 2 3" xfId="759"/>
    <cellStyle name="쉼표 [0] 2 10 2 2 2 2 2 2 2 2 3" xfId="760"/>
    <cellStyle name="쉼표 [0] 2 10 2 2 2 2 2 2 2 2 4" xfId="761"/>
    <cellStyle name="쉼표 [0] 2 10 2 2 2 2 2 2 2 2 5" xfId="762"/>
    <cellStyle name="쉼표 [0] 2 10 2 2 2 2 2 2 2 2 6" xfId="763"/>
    <cellStyle name="쉼표 [0] 2 10 2 2 2 2 2 2 2 2 7" xfId="764"/>
    <cellStyle name="쉼표 [0] 2 10 2 2 2 2 2 2 2 2 8" xfId="765"/>
    <cellStyle name="쉼표 [0] 2 10 2 2 2 2 2 2 2 3" xfId="766"/>
    <cellStyle name="쉼표 [0] 2 10 2 2 2 2 2 2 2 3 2" xfId="767"/>
    <cellStyle name="쉼표 [0] 2 10 2 2 2 2 2 2 2 3 2 2" xfId="768"/>
    <cellStyle name="쉼표 [0] 2 10 2 2 2 2 2 2 2 3 2 3" xfId="769"/>
    <cellStyle name="쉼표 [0] 2 10 2 2 2 2 2 2 2 3 3" xfId="770"/>
    <cellStyle name="쉼표 [0] 2 10 2 2 2 2 2 2 2 4" xfId="771"/>
    <cellStyle name="쉼표 [0] 2 10 2 2 2 2 2 2 2 5" xfId="772"/>
    <cellStyle name="쉼표 [0] 2 10 2 2 2 2 2 2 2 6" xfId="773"/>
    <cellStyle name="쉼표 [0] 2 10 2 2 2 2 2 2 2 7" xfId="774"/>
    <cellStyle name="쉼표 [0] 2 10 2 2 2 2 2 2 2 8" xfId="775"/>
    <cellStyle name="쉼표 [0] 2 10 2 2 2 2 2 2 3" xfId="776"/>
    <cellStyle name="쉼표 [0] 2 10 2 2 2 2 2 2 4" xfId="777"/>
    <cellStyle name="쉼표 [0] 2 10 2 2 2 2 2 2 5" xfId="778"/>
    <cellStyle name="쉼표 [0] 2 10 2 2 2 2 2 2 6" xfId="779"/>
    <cellStyle name="쉼표 [0] 2 10 2 2 2 2 2 2 7" xfId="780"/>
    <cellStyle name="쉼표 [0] 2 10 2 2 2 2 2 2 8" xfId="781"/>
    <cellStyle name="쉼표 [0] 2 10 2 2 2 2 2 2 9" xfId="782"/>
    <cellStyle name="쉼표 [0] 2 10 2 2 2 2 2 3" xfId="783"/>
    <cellStyle name="쉼표 [0] 2 10 2 2 2 2 2 3 2" xfId="784"/>
    <cellStyle name="쉼표 [0] 2 10 2 2 2 2 2 3 2 2" xfId="785"/>
    <cellStyle name="쉼표 [0] 2 10 2 2 2 2 2 3 2 2 2" xfId="786"/>
    <cellStyle name="쉼표 [0] 2 10 2 2 2 2 2 3 2 2 2 2" xfId="787"/>
    <cellStyle name="쉼표 [0] 2 10 2 2 2 2 2 3 2 2 2 3" xfId="788"/>
    <cellStyle name="쉼표 [0] 2 10 2 2 2 2 2 3 2 2 3" xfId="789"/>
    <cellStyle name="쉼표 [0] 2 10 2 2 2 2 2 3 2 3" xfId="790"/>
    <cellStyle name="쉼표 [0] 2 10 2 2 2 2 2 3 2 4" xfId="791"/>
    <cellStyle name="쉼표 [0] 2 10 2 2 2 2 2 3 2 5" xfId="792"/>
    <cellStyle name="쉼표 [0] 2 10 2 2 2 2 2 3 2 6" xfId="793"/>
    <cellStyle name="쉼표 [0] 2 10 2 2 2 2 2 3 2 7" xfId="794"/>
    <cellStyle name="쉼표 [0] 2 10 2 2 2 2 2 3 2 8" xfId="795"/>
    <cellStyle name="쉼표 [0] 2 10 2 2 2 2 2 3 3" xfId="796"/>
    <cellStyle name="쉼표 [0] 2 10 2 2 2 2 2 3 3 2" xfId="797"/>
    <cellStyle name="쉼표 [0] 2 10 2 2 2 2 2 3 3 2 2" xfId="798"/>
    <cellStyle name="쉼표 [0] 2 10 2 2 2 2 2 3 3 2 3" xfId="799"/>
    <cellStyle name="쉼표 [0] 2 10 2 2 2 2 2 3 3 3" xfId="800"/>
    <cellStyle name="쉼표 [0] 2 10 2 2 2 2 2 3 4" xfId="801"/>
    <cellStyle name="쉼표 [0] 2 10 2 2 2 2 2 3 5" xfId="802"/>
    <cellStyle name="쉼표 [0] 2 10 2 2 2 2 2 3 6" xfId="803"/>
    <cellStyle name="쉼표 [0] 2 10 2 2 2 2 2 3 7" xfId="804"/>
    <cellStyle name="쉼표 [0] 2 10 2 2 2 2 2 3 8" xfId="805"/>
    <cellStyle name="쉼표 [0] 2 10 2 2 2 2 2 4" xfId="806"/>
    <cellStyle name="쉼표 [0] 2 10 2 2 2 2 2 5" xfId="807"/>
    <cellStyle name="쉼표 [0] 2 10 2 2 2 2 2 6" xfId="808"/>
    <cellStyle name="쉼표 [0] 2 10 2 2 2 2 2 7" xfId="809"/>
    <cellStyle name="쉼표 [0] 2 10 2 2 2 2 2 8" xfId="810"/>
    <cellStyle name="쉼표 [0] 2 10 2 2 2 2 2 9" xfId="811"/>
    <cellStyle name="쉼표 [0] 2 10 2 2 2 2 3" xfId="812"/>
    <cellStyle name="쉼표 [0] 2 10 2 2 2 2 3 2" xfId="813"/>
    <cellStyle name="쉼표 [0] 2 10 2 2 2 2 3 2 2" xfId="814"/>
    <cellStyle name="쉼표 [0] 2 10 2 2 2 2 3 2 2 2" xfId="815"/>
    <cellStyle name="쉼표 [0] 2 10 2 2 2 2 3 2 2 2 2" xfId="816"/>
    <cellStyle name="쉼표 [0] 2 10 2 2 2 2 3 2 2 2 3" xfId="817"/>
    <cellStyle name="쉼표 [0] 2 10 2 2 2 2 3 2 2 3" xfId="818"/>
    <cellStyle name="쉼표 [0] 2 10 2 2 2 2 3 2 3" xfId="819"/>
    <cellStyle name="쉼표 [0] 2 10 2 2 2 2 3 2 4" xfId="820"/>
    <cellStyle name="쉼표 [0] 2 10 2 2 2 2 3 2 5" xfId="821"/>
    <cellStyle name="쉼표 [0] 2 10 2 2 2 2 3 2 6" xfId="822"/>
    <cellStyle name="쉼표 [0] 2 10 2 2 2 2 3 2 7" xfId="823"/>
    <cellStyle name="쉼표 [0] 2 10 2 2 2 2 3 2 8" xfId="824"/>
    <cellStyle name="쉼표 [0] 2 10 2 2 2 2 3 3" xfId="825"/>
    <cellStyle name="쉼표 [0] 2 10 2 2 2 2 3 3 2" xfId="826"/>
    <cellStyle name="쉼표 [0] 2 10 2 2 2 2 3 3 2 2" xfId="827"/>
    <cellStyle name="쉼표 [0] 2 10 2 2 2 2 3 3 2 3" xfId="828"/>
    <cellStyle name="쉼표 [0] 2 10 2 2 2 2 3 3 3" xfId="829"/>
    <cellStyle name="쉼표 [0] 2 10 2 2 2 2 3 4" xfId="830"/>
    <cellStyle name="쉼표 [0] 2 10 2 2 2 2 3 5" xfId="831"/>
    <cellStyle name="쉼표 [0] 2 10 2 2 2 2 3 6" xfId="832"/>
    <cellStyle name="쉼표 [0] 2 10 2 2 2 2 3 7" xfId="833"/>
    <cellStyle name="쉼표 [0] 2 10 2 2 2 2 3 8" xfId="834"/>
    <cellStyle name="쉼표 [0] 2 10 2 2 2 2 4" xfId="835"/>
    <cellStyle name="쉼표 [0] 2 10 2 2 2 2 5" xfId="836"/>
    <cellStyle name="쉼표 [0] 2 10 2 2 2 2 6" xfId="837"/>
    <cellStyle name="쉼표 [0] 2 10 2 2 2 2 7" xfId="838"/>
    <cellStyle name="쉼표 [0] 2 10 2 2 2 2 8" xfId="839"/>
    <cellStyle name="쉼표 [0] 2 10 2 2 2 2 9" xfId="840"/>
    <cellStyle name="쉼표 [0] 2 10 2 2 2 3" xfId="841"/>
    <cellStyle name="쉼표 [0] 2 10 2 2 2 4" xfId="842"/>
    <cellStyle name="쉼표 [0] 2 10 2 2 2 4 2" xfId="843"/>
    <cellStyle name="쉼표 [0] 2 10 2 2 2 4 2 2" xfId="844"/>
    <cellStyle name="쉼표 [0] 2 10 2 2 2 4 2 2 2" xfId="845"/>
    <cellStyle name="쉼표 [0] 2 10 2 2 2 4 2 2 2 2" xfId="846"/>
    <cellStyle name="쉼표 [0] 2 10 2 2 2 4 2 2 2 3" xfId="847"/>
    <cellStyle name="쉼표 [0] 2 10 2 2 2 4 2 2 3" xfId="848"/>
    <cellStyle name="쉼표 [0] 2 10 2 2 2 4 2 3" xfId="849"/>
    <cellStyle name="쉼표 [0] 2 10 2 2 2 4 2 4" xfId="850"/>
    <cellStyle name="쉼표 [0] 2 10 2 2 2 4 2 5" xfId="851"/>
    <cellStyle name="쉼표 [0] 2 10 2 2 2 4 2 6" xfId="852"/>
    <cellStyle name="쉼표 [0] 2 10 2 2 2 4 2 7" xfId="853"/>
    <cellStyle name="쉼표 [0] 2 10 2 2 2 4 2 8" xfId="854"/>
    <cellStyle name="쉼표 [0] 2 10 2 2 2 4 3" xfId="855"/>
    <cellStyle name="쉼표 [0] 2 10 2 2 2 4 3 2" xfId="856"/>
    <cellStyle name="쉼표 [0] 2 10 2 2 2 4 3 2 2" xfId="857"/>
    <cellStyle name="쉼표 [0] 2 10 2 2 2 4 3 2 3" xfId="858"/>
    <cellStyle name="쉼표 [0] 2 10 2 2 2 4 3 3" xfId="859"/>
    <cellStyle name="쉼표 [0] 2 10 2 2 2 4 4" xfId="860"/>
    <cellStyle name="쉼표 [0] 2 10 2 2 2 4 5" xfId="861"/>
    <cellStyle name="쉼표 [0] 2 10 2 2 2 4 6" xfId="862"/>
    <cellStyle name="쉼표 [0] 2 10 2 2 2 4 7" xfId="863"/>
    <cellStyle name="쉼표 [0] 2 10 2 2 2 4 8" xfId="864"/>
    <cellStyle name="쉼표 [0] 2 10 2 2 2 5" xfId="865"/>
    <cellStyle name="쉼표 [0] 2 10 2 2 2 6" xfId="866"/>
    <cellStyle name="쉼표 [0] 2 10 2 2 2 7" xfId="867"/>
    <cellStyle name="쉼표 [0] 2 10 2 2 2 8" xfId="868"/>
    <cellStyle name="쉼표 [0] 2 10 2 2 2 9" xfId="869"/>
    <cellStyle name="쉼표 [0] 2 10 2 2 3" xfId="870"/>
    <cellStyle name="쉼표 [0] 2 10 2 2 3 2" xfId="871"/>
    <cellStyle name="쉼표 [0] 2 10 2 2 4" xfId="872"/>
    <cellStyle name="쉼표 [0] 2 10 2 2 4 2" xfId="873"/>
    <cellStyle name="쉼표 [0] 2 10 2 2 4 2 2" xfId="874"/>
    <cellStyle name="쉼표 [0] 2 10 2 2 4 2 2 2" xfId="875"/>
    <cellStyle name="쉼표 [0] 2 10 2 2 4 2 2 2 2" xfId="876"/>
    <cellStyle name="쉼표 [0] 2 10 2 2 4 2 2 2 3" xfId="877"/>
    <cellStyle name="쉼표 [0] 2 10 2 2 4 2 2 3" xfId="878"/>
    <cellStyle name="쉼표 [0] 2 10 2 2 4 2 3" xfId="879"/>
    <cellStyle name="쉼표 [0] 2 10 2 2 4 2 4" xfId="880"/>
    <cellStyle name="쉼표 [0] 2 10 2 2 4 2 5" xfId="881"/>
    <cellStyle name="쉼표 [0] 2 10 2 2 4 2 6" xfId="882"/>
    <cellStyle name="쉼표 [0] 2 10 2 2 4 2 7" xfId="883"/>
    <cellStyle name="쉼표 [0] 2 10 2 2 4 2 8" xfId="884"/>
    <cellStyle name="쉼표 [0] 2 10 2 2 4 3" xfId="885"/>
    <cellStyle name="쉼표 [0] 2 10 2 2 4 3 2" xfId="886"/>
    <cellStyle name="쉼표 [0] 2 10 2 2 4 3 2 2" xfId="887"/>
    <cellStyle name="쉼표 [0] 2 10 2 2 4 3 2 3" xfId="888"/>
    <cellStyle name="쉼표 [0] 2 10 2 2 4 3 3" xfId="889"/>
    <cellStyle name="쉼표 [0] 2 10 2 2 4 4" xfId="890"/>
    <cellStyle name="쉼표 [0] 2 10 2 2 4 5" xfId="891"/>
    <cellStyle name="쉼표 [0] 2 10 2 2 4 6" xfId="892"/>
    <cellStyle name="쉼표 [0] 2 10 2 2 4 7" xfId="893"/>
    <cellStyle name="쉼표 [0] 2 10 2 2 4 8" xfId="894"/>
    <cellStyle name="쉼표 [0] 2 10 2 2 5" xfId="895"/>
    <cellStyle name="쉼표 [0] 2 10 2 2 6" xfId="896"/>
    <cellStyle name="쉼표 [0] 2 10 2 2 7" xfId="897"/>
    <cellStyle name="쉼표 [0] 2 10 2 2 8" xfId="898"/>
    <cellStyle name="쉼표 [0] 2 10 2 2 9" xfId="899"/>
    <cellStyle name="쉼표 [0] 2 10 2 3" xfId="900"/>
    <cellStyle name="쉼표 [0] 2 10 2 3 2" xfId="901"/>
    <cellStyle name="쉼표 [0] 2 10 2 3 2 2" xfId="902"/>
    <cellStyle name="쉼표 [0] 2 10 2 4" xfId="903"/>
    <cellStyle name="쉼표 [0] 2 10 2 5" xfId="904"/>
    <cellStyle name="쉼표 [0] 2 10 2 5 2" xfId="905"/>
    <cellStyle name="쉼표 [0] 2 10 2 5 2 2" xfId="906"/>
    <cellStyle name="쉼표 [0] 2 10 2 5 2 2 2" xfId="907"/>
    <cellStyle name="쉼표 [0] 2 10 2 5 2 2 2 2" xfId="908"/>
    <cellStyle name="쉼표 [0] 2 10 2 5 2 2 2 3" xfId="909"/>
    <cellStyle name="쉼표 [0] 2 10 2 5 2 2 3" xfId="910"/>
    <cellStyle name="쉼표 [0] 2 10 2 5 2 3" xfId="911"/>
    <cellStyle name="쉼표 [0] 2 10 2 5 2 4" xfId="912"/>
    <cellStyle name="쉼표 [0] 2 10 2 5 2 5" xfId="913"/>
    <cellStyle name="쉼표 [0] 2 10 2 5 2 6" xfId="914"/>
    <cellStyle name="쉼표 [0] 2 10 2 5 2 7" xfId="915"/>
    <cellStyle name="쉼표 [0] 2 10 2 5 2 8" xfId="916"/>
    <cellStyle name="쉼표 [0] 2 10 2 5 3" xfId="917"/>
    <cellStyle name="쉼표 [0] 2 10 2 5 3 2" xfId="918"/>
    <cellStyle name="쉼표 [0] 2 10 2 5 3 2 2" xfId="919"/>
    <cellStyle name="쉼표 [0] 2 10 2 5 3 2 3" xfId="920"/>
    <cellStyle name="쉼표 [0] 2 10 2 5 3 3" xfId="921"/>
    <cellStyle name="쉼표 [0] 2 10 2 5 4" xfId="922"/>
    <cellStyle name="쉼표 [0] 2 10 2 5 5" xfId="923"/>
    <cellStyle name="쉼표 [0] 2 10 2 5 6" xfId="924"/>
    <cellStyle name="쉼표 [0] 2 10 2 5 7" xfId="925"/>
    <cellStyle name="쉼표 [0] 2 10 2 5 8" xfId="926"/>
    <cellStyle name="쉼표 [0] 2 10 2 6" xfId="927"/>
    <cellStyle name="쉼표 [0] 2 10 2 7" xfId="928"/>
    <cellStyle name="쉼표 [0] 2 10 2 8" xfId="929"/>
    <cellStyle name="쉼표 [0] 2 10 2 9" xfId="930"/>
    <cellStyle name="쉼표 [0] 2 10 20" xfId="931"/>
    <cellStyle name="쉼표 [0] 2 10 3" xfId="932"/>
    <cellStyle name="쉼표 [0] 2 10 3 2" xfId="933"/>
    <cellStyle name="쉼표 [0] 2 10 3 2 2" xfId="934"/>
    <cellStyle name="쉼표 [0] 2 10 3 2 2 2" xfId="935"/>
    <cellStyle name="쉼표 [0] 2 10 3 3" xfId="936"/>
    <cellStyle name="쉼표 [0] 2 10 4" xfId="937"/>
    <cellStyle name="쉼표 [0] 2 10 4 2" xfId="938"/>
    <cellStyle name="쉼표 [0] 2 10 5" xfId="939"/>
    <cellStyle name="쉼표 [0] 2 10 6" xfId="940"/>
    <cellStyle name="쉼표 [0] 2 10 7" xfId="941"/>
    <cellStyle name="쉼표 [0] 2 10 7 2" xfId="942"/>
    <cellStyle name="쉼표 [0] 2 10 7 2 2" xfId="943"/>
    <cellStyle name="쉼표 [0] 2 10 7 2 2 2" xfId="944"/>
    <cellStyle name="쉼표 [0] 2 10 7 2 2 2 2" xfId="945"/>
    <cellStyle name="쉼표 [0] 2 10 7 2 2 2 3" xfId="946"/>
    <cellStyle name="쉼표 [0] 2 10 7 2 2 3" xfId="947"/>
    <cellStyle name="쉼표 [0] 2 10 7 2 3" xfId="948"/>
    <cellStyle name="쉼표 [0] 2 10 7 2 4" xfId="949"/>
    <cellStyle name="쉼표 [0] 2 10 7 2 5" xfId="950"/>
    <cellStyle name="쉼표 [0] 2 10 7 2 6" xfId="951"/>
    <cellStyle name="쉼표 [0] 2 10 7 2 7" xfId="952"/>
    <cellStyle name="쉼표 [0] 2 10 7 2 8" xfId="953"/>
    <cellStyle name="쉼표 [0] 2 10 7 3" xfId="954"/>
    <cellStyle name="쉼표 [0] 2 10 7 3 2" xfId="955"/>
    <cellStyle name="쉼표 [0] 2 10 7 3 2 2" xfId="956"/>
    <cellStyle name="쉼표 [0] 2 10 7 3 2 3" xfId="957"/>
    <cellStyle name="쉼표 [0] 2 10 7 3 3" xfId="958"/>
    <cellStyle name="쉼표 [0] 2 10 7 4" xfId="959"/>
    <cellStyle name="쉼표 [0] 2 10 7 5" xfId="960"/>
    <cellStyle name="쉼표 [0] 2 10 7 6" xfId="961"/>
    <cellStyle name="쉼표 [0] 2 10 7 7" xfId="962"/>
    <cellStyle name="쉼표 [0] 2 10 7 8" xfId="963"/>
    <cellStyle name="쉼표 [0] 2 10 8" xfId="964"/>
    <cellStyle name="쉼표 [0] 2 10 9" xfId="965"/>
    <cellStyle name="쉼표 [0] 2 11" xfId="966"/>
    <cellStyle name="쉼표 [0] 2 11 10" xfId="967"/>
    <cellStyle name="쉼표 [0] 2 11 11" xfId="968"/>
    <cellStyle name="쉼표 [0] 2 11 11 2" xfId="969"/>
    <cellStyle name="쉼표 [0] 2 11 11 2 2" xfId="970"/>
    <cellStyle name="쉼표 [0] 2 11 11 2 3" xfId="971"/>
    <cellStyle name="쉼표 [0] 2 11 11 3" xfId="972"/>
    <cellStyle name="쉼표 [0] 2 11 12" xfId="973"/>
    <cellStyle name="쉼표 [0] 2 11 13" xfId="974"/>
    <cellStyle name="쉼표 [0] 2 11 14" xfId="975"/>
    <cellStyle name="쉼표 [0] 2 11 15" xfId="976"/>
    <cellStyle name="쉼표 [0] 2 11 16" xfId="977"/>
    <cellStyle name="쉼표 [0] 2 11 17" xfId="978"/>
    <cellStyle name="쉼표 [0] 2 11 2" xfId="979"/>
    <cellStyle name="쉼표 [0] 2 11 2 10" xfId="980"/>
    <cellStyle name="쉼표 [0] 2 11 2 11" xfId="981"/>
    <cellStyle name="쉼표 [0] 2 11 2 11 2" xfId="982"/>
    <cellStyle name="쉼표 [0] 2 11 2 11 2 2" xfId="983"/>
    <cellStyle name="쉼표 [0] 2 11 2 11 2 3" xfId="984"/>
    <cellStyle name="쉼표 [0] 2 11 2 11 3" xfId="985"/>
    <cellStyle name="쉼표 [0] 2 11 2 12" xfId="986"/>
    <cellStyle name="쉼표 [0] 2 11 2 13" xfId="987"/>
    <cellStyle name="쉼표 [0] 2 11 2 14" xfId="988"/>
    <cellStyle name="쉼표 [0] 2 11 2 15" xfId="989"/>
    <cellStyle name="쉼표 [0] 2 11 2 16" xfId="990"/>
    <cellStyle name="쉼표 [0] 2 11 2 17" xfId="991"/>
    <cellStyle name="쉼표 [0] 2 11 2 2" xfId="992"/>
    <cellStyle name="쉼표 [0] 2 11 2 2 10" xfId="993"/>
    <cellStyle name="쉼표 [0] 2 11 2 2 10 2" xfId="994"/>
    <cellStyle name="쉼표 [0] 2 11 2 2 10 2 2" xfId="995"/>
    <cellStyle name="쉼표 [0] 2 11 2 2 10 2 3" xfId="996"/>
    <cellStyle name="쉼표 [0] 2 11 2 2 10 3" xfId="997"/>
    <cellStyle name="쉼표 [0] 2 11 2 2 11" xfId="998"/>
    <cellStyle name="쉼표 [0] 2 11 2 2 12" xfId="999"/>
    <cellStyle name="쉼표 [0] 2 11 2 2 13" xfId="1000"/>
    <cellStyle name="쉼표 [0] 2 11 2 2 14" xfId="1001"/>
    <cellStyle name="쉼표 [0] 2 11 2 2 15" xfId="1002"/>
    <cellStyle name="쉼표 [0] 2 11 2 2 16" xfId="1003"/>
    <cellStyle name="쉼표 [0] 2 11 2 2 2" xfId="1004"/>
    <cellStyle name="쉼표 [0] 2 11 2 2 2 10" xfId="1005"/>
    <cellStyle name="쉼표 [0] 2 11 2 2 2 10 2" xfId="1006"/>
    <cellStyle name="쉼표 [0] 2 11 2 2 2 10 2 2" xfId="1007"/>
    <cellStyle name="쉼표 [0] 2 11 2 2 2 10 2 3" xfId="1008"/>
    <cellStyle name="쉼표 [0] 2 11 2 2 2 10 3" xfId="1009"/>
    <cellStyle name="쉼표 [0] 2 11 2 2 2 11" xfId="1010"/>
    <cellStyle name="쉼표 [0] 2 11 2 2 2 12" xfId="1011"/>
    <cellStyle name="쉼표 [0] 2 11 2 2 2 13" xfId="1012"/>
    <cellStyle name="쉼표 [0] 2 11 2 2 2 14" xfId="1013"/>
    <cellStyle name="쉼표 [0] 2 11 2 2 2 15" xfId="1014"/>
    <cellStyle name="쉼표 [0] 2 11 2 2 2 16" xfId="1015"/>
    <cellStyle name="쉼표 [0] 2 11 2 2 2 2" xfId="1016"/>
    <cellStyle name="쉼표 [0] 2 11 2 2 2 2 10" xfId="1017"/>
    <cellStyle name="쉼표 [0] 2 11 2 2 2 2 10 2" xfId="1018"/>
    <cellStyle name="쉼표 [0] 2 11 2 2 2 2 10 2 2" xfId="1019"/>
    <cellStyle name="쉼표 [0] 2 11 2 2 2 2 10 2 3" xfId="1020"/>
    <cellStyle name="쉼표 [0] 2 11 2 2 2 2 10 3" xfId="1021"/>
    <cellStyle name="쉼표 [0] 2 11 2 2 2 2 11" xfId="1022"/>
    <cellStyle name="쉼표 [0] 2 11 2 2 2 2 12" xfId="1023"/>
    <cellStyle name="쉼표 [0] 2 11 2 2 2 2 13" xfId="1024"/>
    <cellStyle name="쉼표 [0] 2 11 2 2 2 2 14" xfId="1025"/>
    <cellStyle name="쉼표 [0] 2 11 2 2 2 2 15" xfId="1026"/>
    <cellStyle name="쉼표 [0] 2 11 2 2 2 2 16" xfId="1027"/>
    <cellStyle name="쉼표 [0] 2 11 2 2 2 2 2" xfId="1028"/>
    <cellStyle name="쉼표 [0] 2 11 2 2 2 2 2 2" xfId="1029"/>
    <cellStyle name="쉼표 [0] 2 11 2 2 2 2 2 2 2" xfId="1030"/>
    <cellStyle name="쉼표 [0] 2 11 2 2 2 2 2 2 2 2" xfId="1031"/>
    <cellStyle name="쉼표 [0] 2 11 2 2 2 2 2 2 2 2 2" xfId="1032"/>
    <cellStyle name="쉼표 [0] 2 11 2 2 2 2 2 2 2 2 3" xfId="1033"/>
    <cellStyle name="쉼표 [0] 2 11 2 2 2 2 2 2 2 3" xfId="1034"/>
    <cellStyle name="쉼표 [0] 2 11 2 2 2 2 2 2 3" xfId="1035"/>
    <cellStyle name="쉼표 [0] 2 11 2 2 2 2 2 2 4" xfId="1036"/>
    <cellStyle name="쉼표 [0] 2 11 2 2 2 2 2 2 5" xfId="1037"/>
    <cellStyle name="쉼표 [0] 2 11 2 2 2 2 2 2 6" xfId="1038"/>
    <cellStyle name="쉼표 [0] 2 11 2 2 2 2 2 2 7" xfId="1039"/>
    <cellStyle name="쉼표 [0] 2 11 2 2 2 2 2 2 8" xfId="1040"/>
    <cellStyle name="쉼표 [0] 2 11 2 2 2 2 2 3" xfId="1041"/>
    <cellStyle name="쉼표 [0] 2 11 2 2 2 2 2 3 2" xfId="1042"/>
    <cellStyle name="쉼표 [0] 2 11 2 2 2 2 2 3 2 2" xfId="1043"/>
    <cellStyle name="쉼표 [0] 2 11 2 2 2 2 2 3 2 3" xfId="1044"/>
    <cellStyle name="쉼표 [0] 2 11 2 2 2 2 2 3 3" xfId="1045"/>
    <cellStyle name="쉼표 [0] 2 11 2 2 2 2 2 4" xfId="1046"/>
    <cellStyle name="쉼표 [0] 2 11 2 2 2 2 2 5" xfId="1047"/>
    <cellStyle name="쉼표 [0] 2 11 2 2 2 2 2 6" xfId="1048"/>
    <cellStyle name="쉼표 [0] 2 11 2 2 2 2 2 7" xfId="1049"/>
    <cellStyle name="쉼표 [0] 2 11 2 2 2 2 2 8" xfId="1050"/>
    <cellStyle name="쉼표 [0] 2 11 2 2 2 2 3" xfId="1051"/>
    <cellStyle name="쉼표 [0] 2 11 2 2 2 2 4" xfId="1052"/>
    <cellStyle name="쉼표 [0] 2 11 2 2 2 2 5" xfId="1053"/>
    <cellStyle name="쉼표 [0] 2 11 2 2 2 2 6" xfId="1054"/>
    <cellStyle name="쉼표 [0] 2 11 2 2 2 2 7" xfId="1055"/>
    <cellStyle name="쉼표 [0] 2 11 2 2 2 2 8" xfId="1056"/>
    <cellStyle name="쉼표 [0] 2 11 2 2 2 2 9" xfId="1057"/>
    <cellStyle name="쉼표 [0] 2 11 2 2 2 3" xfId="1058"/>
    <cellStyle name="쉼표 [0] 2 11 2 2 2 3 2" xfId="1059"/>
    <cellStyle name="쉼표 [0] 2 11 2 2 2 3 2 2" xfId="1060"/>
    <cellStyle name="쉼표 [0] 2 11 2 2 2 3 2 2 2" xfId="1061"/>
    <cellStyle name="쉼표 [0] 2 11 2 2 2 3 2 2 2 2" xfId="1062"/>
    <cellStyle name="쉼표 [0] 2 11 2 2 2 3 2 2 2 3" xfId="1063"/>
    <cellStyle name="쉼표 [0] 2 11 2 2 2 3 2 2 3" xfId="1064"/>
    <cellStyle name="쉼표 [0] 2 11 2 2 2 3 2 3" xfId="1065"/>
    <cellStyle name="쉼표 [0] 2 11 2 2 2 3 2 4" xfId="1066"/>
    <cellStyle name="쉼표 [0] 2 11 2 2 2 3 2 5" xfId="1067"/>
    <cellStyle name="쉼표 [0] 2 11 2 2 2 3 2 6" xfId="1068"/>
    <cellStyle name="쉼표 [0] 2 11 2 2 2 3 2 7" xfId="1069"/>
    <cellStyle name="쉼표 [0] 2 11 2 2 2 3 2 8" xfId="1070"/>
    <cellStyle name="쉼표 [0] 2 11 2 2 2 3 3" xfId="1071"/>
    <cellStyle name="쉼표 [0] 2 11 2 2 2 3 3 2" xfId="1072"/>
    <cellStyle name="쉼표 [0] 2 11 2 2 2 3 3 2 2" xfId="1073"/>
    <cellStyle name="쉼표 [0] 2 11 2 2 2 3 3 2 3" xfId="1074"/>
    <cellStyle name="쉼표 [0] 2 11 2 2 2 3 3 3" xfId="1075"/>
    <cellStyle name="쉼표 [0] 2 11 2 2 2 3 4" xfId="1076"/>
    <cellStyle name="쉼표 [0] 2 11 2 2 2 3 5" xfId="1077"/>
    <cellStyle name="쉼표 [0] 2 11 2 2 2 3 6" xfId="1078"/>
    <cellStyle name="쉼표 [0] 2 11 2 2 2 3 7" xfId="1079"/>
    <cellStyle name="쉼표 [0] 2 11 2 2 2 3 8" xfId="1080"/>
    <cellStyle name="쉼표 [0] 2 11 2 2 2 4" xfId="1081"/>
    <cellStyle name="쉼표 [0] 2 11 2 2 2 5" xfId="1082"/>
    <cellStyle name="쉼표 [0] 2 11 2 2 2 6" xfId="1083"/>
    <cellStyle name="쉼표 [0] 2 11 2 2 2 7" xfId="1084"/>
    <cellStyle name="쉼표 [0] 2 11 2 2 2 8" xfId="1085"/>
    <cellStyle name="쉼표 [0] 2 11 2 2 2 9" xfId="1086"/>
    <cellStyle name="쉼표 [0] 2 11 2 2 3" xfId="1087"/>
    <cellStyle name="쉼표 [0] 2 11 2 2 3 2" xfId="1088"/>
    <cellStyle name="쉼표 [0] 2 11 2 2 3 2 2" xfId="1089"/>
    <cellStyle name="쉼표 [0] 2 11 2 2 3 2 2 2" xfId="1090"/>
    <cellStyle name="쉼표 [0] 2 11 2 2 3 2 2 2 2" xfId="1091"/>
    <cellStyle name="쉼표 [0] 2 11 2 2 3 2 2 2 3" xfId="1092"/>
    <cellStyle name="쉼표 [0] 2 11 2 2 3 2 2 3" xfId="1093"/>
    <cellStyle name="쉼표 [0] 2 11 2 2 3 2 3" xfId="1094"/>
    <cellStyle name="쉼표 [0] 2 11 2 2 3 2 4" xfId="1095"/>
    <cellStyle name="쉼표 [0] 2 11 2 2 3 2 5" xfId="1096"/>
    <cellStyle name="쉼표 [0] 2 11 2 2 3 2 6" xfId="1097"/>
    <cellStyle name="쉼표 [0] 2 11 2 2 3 2 7" xfId="1098"/>
    <cellStyle name="쉼표 [0] 2 11 2 2 3 2 8" xfId="1099"/>
    <cellStyle name="쉼표 [0] 2 11 2 2 3 3" xfId="1100"/>
    <cellStyle name="쉼표 [0] 2 11 2 2 3 3 2" xfId="1101"/>
    <cellStyle name="쉼표 [0] 2 11 2 2 3 3 2 2" xfId="1102"/>
    <cellStyle name="쉼표 [0] 2 11 2 2 3 3 2 3" xfId="1103"/>
    <cellStyle name="쉼표 [0] 2 11 2 2 3 3 3" xfId="1104"/>
    <cellStyle name="쉼표 [0] 2 11 2 2 3 4" xfId="1105"/>
    <cellStyle name="쉼표 [0] 2 11 2 2 3 5" xfId="1106"/>
    <cellStyle name="쉼표 [0] 2 11 2 2 3 6" xfId="1107"/>
    <cellStyle name="쉼표 [0] 2 11 2 2 3 7" xfId="1108"/>
    <cellStyle name="쉼표 [0] 2 11 2 2 3 8" xfId="1109"/>
    <cellStyle name="쉼표 [0] 2 11 2 2 4" xfId="1110"/>
    <cellStyle name="쉼표 [0] 2 11 2 2 5" xfId="1111"/>
    <cellStyle name="쉼표 [0] 2 11 2 2 6" xfId="1112"/>
    <cellStyle name="쉼표 [0] 2 11 2 2 7" xfId="1113"/>
    <cellStyle name="쉼표 [0] 2 11 2 2 8" xfId="1114"/>
    <cellStyle name="쉼표 [0] 2 11 2 2 9" xfId="1115"/>
    <cellStyle name="쉼표 [0] 2 11 2 3" xfId="1116"/>
    <cellStyle name="쉼표 [0] 2 11 2 4" xfId="1117"/>
    <cellStyle name="쉼표 [0] 2 11 2 4 2" xfId="1118"/>
    <cellStyle name="쉼표 [0] 2 11 2 4 2 2" xfId="1119"/>
    <cellStyle name="쉼표 [0] 2 11 2 4 2 2 2" xfId="1120"/>
    <cellStyle name="쉼표 [0] 2 11 2 4 2 2 2 2" xfId="1121"/>
    <cellStyle name="쉼표 [0] 2 11 2 4 2 2 2 3" xfId="1122"/>
    <cellStyle name="쉼표 [0] 2 11 2 4 2 2 3" xfId="1123"/>
    <cellStyle name="쉼표 [0] 2 11 2 4 2 3" xfId="1124"/>
    <cellStyle name="쉼표 [0] 2 11 2 4 2 4" xfId="1125"/>
    <cellStyle name="쉼표 [0] 2 11 2 4 2 5" xfId="1126"/>
    <cellStyle name="쉼표 [0] 2 11 2 4 2 6" xfId="1127"/>
    <cellStyle name="쉼표 [0] 2 11 2 4 2 7" xfId="1128"/>
    <cellStyle name="쉼표 [0] 2 11 2 4 2 8" xfId="1129"/>
    <cellStyle name="쉼표 [0] 2 11 2 4 3" xfId="1130"/>
    <cellStyle name="쉼표 [0] 2 11 2 4 3 2" xfId="1131"/>
    <cellStyle name="쉼표 [0] 2 11 2 4 3 2 2" xfId="1132"/>
    <cellStyle name="쉼표 [0] 2 11 2 4 3 2 3" xfId="1133"/>
    <cellStyle name="쉼표 [0] 2 11 2 4 3 3" xfId="1134"/>
    <cellStyle name="쉼표 [0] 2 11 2 4 4" xfId="1135"/>
    <cellStyle name="쉼표 [0] 2 11 2 4 5" xfId="1136"/>
    <cellStyle name="쉼표 [0] 2 11 2 4 6" xfId="1137"/>
    <cellStyle name="쉼표 [0] 2 11 2 4 7" xfId="1138"/>
    <cellStyle name="쉼표 [0] 2 11 2 4 8" xfId="1139"/>
    <cellStyle name="쉼표 [0] 2 11 2 5" xfId="1140"/>
    <cellStyle name="쉼표 [0] 2 11 2 6" xfId="1141"/>
    <cellStyle name="쉼표 [0] 2 11 2 7" xfId="1142"/>
    <cellStyle name="쉼표 [0] 2 11 2 8" xfId="1143"/>
    <cellStyle name="쉼표 [0] 2 11 2 9" xfId="1144"/>
    <cellStyle name="쉼표 [0] 2 11 3" xfId="1145"/>
    <cellStyle name="쉼표 [0] 2 11 3 2" xfId="1146"/>
    <cellStyle name="쉼표 [0] 2 11 4" xfId="1147"/>
    <cellStyle name="쉼표 [0] 2 11 4 2" xfId="1148"/>
    <cellStyle name="쉼표 [0] 2 11 4 2 2" xfId="1149"/>
    <cellStyle name="쉼표 [0] 2 11 4 2 2 2" xfId="1150"/>
    <cellStyle name="쉼표 [0] 2 11 4 2 2 2 2" xfId="1151"/>
    <cellStyle name="쉼표 [0] 2 11 4 2 2 2 3" xfId="1152"/>
    <cellStyle name="쉼표 [0] 2 11 4 2 2 3" xfId="1153"/>
    <cellStyle name="쉼표 [0] 2 11 4 2 3" xfId="1154"/>
    <cellStyle name="쉼표 [0] 2 11 4 2 4" xfId="1155"/>
    <cellStyle name="쉼표 [0] 2 11 4 2 5" xfId="1156"/>
    <cellStyle name="쉼표 [0] 2 11 4 2 6" xfId="1157"/>
    <cellStyle name="쉼표 [0] 2 11 4 2 7" xfId="1158"/>
    <cellStyle name="쉼표 [0] 2 11 4 2 8" xfId="1159"/>
    <cellStyle name="쉼표 [0] 2 11 4 3" xfId="1160"/>
    <cellStyle name="쉼표 [0] 2 11 4 3 2" xfId="1161"/>
    <cellStyle name="쉼표 [0] 2 11 4 3 2 2" xfId="1162"/>
    <cellStyle name="쉼표 [0] 2 11 4 3 2 3" xfId="1163"/>
    <cellStyle name="쉼표 [0] 2 11 4 3 3" xfId="1164"/>
    <cellStyle name="쉼표 [0] 2 11 4 4" xfId="1165"/>
    <cellStyle name="쉼표 [0] 2 11 4 5" xfId="1166"/>
    <cellStyle name="쉼표 [0] 2 11 4 6" xfId="1167"/>
    <cellStyle name="쉼표 [0] 2 11 4 7" xfId="1168"/>
    <cellStyle name="쉼표 [0] 2 11 4 8" xfId="1169"/>
    <cellStyle name="쉼표 [0] 2 11 5" xfId="1170"/>
    <cellStyle name="쉼표 [0] 2 11 6" xfId="1171"/>
    <cellStyle name="쉼표 [0] 2 11 7" xfId="1172"/>
    <cellStyle name="쉼표 [0] 2 11 8" xfId="1173"/>
    <cellStyle name="쉼표 [0] 2 11 9" xfId="1174"/>
    <cellStyle name="쉼표 [0] 2 12" xfId="1175"/>
    <cellStyle name="쉼표 [0] 2 12 10" xfId="1176"/>
    <cellStyle name="쉼표 [0] 2 12 10 2" xfId="1177"/>
    <cellStyle name="쉼표 [0] 2 12 10 2 2" xfId="1178"/>
    <cellStyle name="쉼표 [0] 2 12 10 2 3" xfId="1179"/>
    <cellStyle name="쉼표 [0] 2 12 10 3" xfId="1180"/>
    <cellStyle name="쉼표 [0] 2 12 11" xfId="1181"/>
    <cellStyle name="쉼표 [0] 2 12 12" xfId="1182"/>
    <cellStyle name="쉼표 [0] 2 12 13" xfId="1183"/>
    <cellStyle name="쉼표 [0] 2 12 14" xfId="1184"/>
    <cellStyle name="쉼표 [0] 2 12 15" xfId="1185"/>
    <cellStyle name="쉼표 [0] 2 12 16" xfId="1186"/>
    <cellStyle name="쉼표 [0] 2 12 2" xfId="1187"/>
    <cellStyle name="쉼표 [0] 2 12 2 10" xfId="1188"/>
    <cellStyle name="쉼표 [0] 2 12 2 10 2" xfId="1189"/>
    <cellStyle name="쉼표 [0] 2 12 2 10 2 2" xfId="1190"/>
    <cellStyle name="쉼표 [0] 2 12 2 10 2 3" xfId="1191"/>
    <cellStyle name="쉼표 [0] 2 12 2 10 3" xfId="1192"/>
    <cellStyle name="쉼표 [0] 2 12 2 11" xfId="1193"/>
    <cellStyle name="쉼표 [0] 2 12 2 12" xfId="1194"/>
    <cellStyle name="쉼표 [0] 2 12 2 13" xfId="1195"/>
    <cellStyle name="쉼표 [0] 2 12 2 14" xfId="1196"/>
    <cellStyle name="쉼표 [0] 2 12 2 15" xfId="1197"/>
    <cellStyle name="쉼표 [0] 2 12 2 16" xfId="1198"/>
    <cellStyle name="쉼표 [0] 2 12 2 2" xfId="1199"/>
    <cellStyle name="쉼표 [0] 2 12 2 2 10" xfId="1200"/>
    <cellStyle name="쉼표 [0] 2 12 2 2 10 2" xfId="1201"/>
    <cellStyle name="쉼표 [0] 2 12 2 2 10 2 2" xfId="1202"/>
    <cellStyle name="쉼표 [0] 2 12 2 2 10 2 3" xfId="1203"/>
    <cellStyle name="쉼표 [0] 2 12 2 2 10 3" xfId="1204"/>
    <cellStyle name="쉼표 [0] 2 12 2 2 11" xfId="1205"/>
    <cellStyle name="쉼표 [0] 2 12 2 2 12" xfId="1206"/>
    <cellStyle name="쉼표 [0] 2 12 2 2 13" xfId="1207"/>
    <cellStyle name="쉼표 [0] 2 12 2 2 14" xfId="1208"/>
    <cellStyle name="쉼표 [0] 2 12 2 2 15" xfId="1209"/>
    <cellStyle name="쉼표 [0] 2 12 2 2 16" xfId="1210"/>
    <cellStyle name="쉼표 [0] 2 12 2 2 2" xfId="1211"/>
    <cellStyle name="쉼표 [0] 2 12 2 2 2 2" xfId="1212"/>
    <cellStyle name="쉼표 [0] 2 12 2 2 2 2 2" xfId="1213"/>
    <cellStyle name="쉼표 [0] 2 12 2 2 2 2 2 2" xfId="1214"/>
    <cellStyle name="쉼표 [0] 2 12 2 2 2 2 2 2 2" xfId="1215"/>
    <cellStyle name="쉼표 [0] 2 12 2 2 2 2 2 2 3" xfId="1216"/>
    <cellStyle name="쉼표 [0] 2 12 2 2 2 2 2 3" xfId="1217"/>
    <cellStyle name="쉼표 [0] 2 12 2 2 2 2 3" xfId="1218"/>
    <cellStyle name="쉼표 [0] 2 12 2 2 2 2 4" xfId="1219"/>
    <cellStyle name="쉼표 [0] 2 12 2 2 2 2 5" xfId="1220"/>
    <cellStyle name="쉼표 [0] 2 12 2 2 2 2 6" xfId="1221"/>
    <cellStyle name="쉼표 [0] 2 12 2 2 2 2 7" xfId="1222"/>
    <cellStyle name="쉼표 [0] 2 12 2 2 2 2 8" xfId="1223"/>
    <cellStyle name="쉼표 [0] 2 12 2 2 2 3" xfId="1224"/>
    <cellStyle name="쉼표 [0] 2 12 2 2 2 3 2" xfId="1225"/>
    <cellStyle name="쉼표 [0] 2 12 2 2 2 3 2 2" xfId="1226"/>
    <cellStyle name="쉼표 [0] 2 12 2 2 2 3 2 3" xfId="1227"/>
    <cellStyle name="쉼표 [0] 2 12 2 2 2 3 3" xfId="1228"/>
    <cellStyle name="쉼표 [0] 2 12 2 2 2 4" xfId="1229"/>
    <cellStyle name="쉼표 [0] 2 12 2 2 2 5" xfId="1230"/>
    <cellStyle name="쉼표 [0] 2 12 2 2 2 6" xfId="1231"/>
    <cellStyle name="쉼표 [0] 2 12 2 2 2 7" xfId="1232"/>
    <cellStyle name="쉼표 [0] 2 12 2 2 2 8" xfId="1233"/>
    <cellStyle name="쉼표 [0] 2 12 2 2 3" xfId="1234"/>
    <cellStyle name="쉼표 [0] 2 12 2 2 4" xfId="1235"/>
    <cellStyle name="쉼표 [0] 2 12 2 2 5" xfId="1236"/>
    <cellStyle name="쉼표 [0] 2 12 2 2 6" xfId="1237"/>
    <cellStyle name="쉼표 [0] 2 12 2 2 7" xfId="1238"/>
    <cellStyle name="쉼표 [0] 2 12 2 2 8" xfId="1239"/>
    <cellStyle name="쉼표 [0] 2 12 2 2 9" xfId="1240"/>
    <cellStyle name="쉼표 [0] 2 12 2 3" xfId="1241"/>
    <cellStyle name="쉼표 [0] 2 12 2 3 2" xfId="1242"/>
    <cellStyle name="쉼표 [0] 2 12 2 3 2 2" xfId="1243"/>
    <cellStyle name="쉼표 [0] 2 12 2 3 2 2 2" xfId="1244"/>
    <cellStyle name="쉼표 [0] 2 12 2 3 2 2 2 2" xfId="1245"/>
    <cellStyle name="쉼표 [0] 2 12 2 3 2 2 2 3" xfId="1246"/>
    <cellStyle name="쉼표 [0] 2 12 2 3 2 2 3" xfId="1247"/>
    <cellStyle name="쉼표 [0] 2 12 2 3 2 3" xfId="1248"/>
    <cellStyle name="쉼표 [0] 2 12 2 3 2 4" xfId="1249"/>
    <cellStyle name="쉼표 [0] 2 12 2 3 2 5" xfId="1250"/>
    <cellStyle name="쉼표 [0] 2 12 2 3 2 6" xfId="1251"/>
    <cellStyle name="쉼표 [0] 2 12 2 3 2 7" xfId="1252"/>
    <cellStyle name="쉼표 [0] 2 12 2 3 2 8" xfId="1253"/>
    <cellStyle name="쉼표 [0] 2 12 2 3 3" xfId="1254"/>
    <cellStyle name="쉼표 [0] 2 12 2 3 3 2" xfId="1255"/>
    <cellStyle name="쉼표 [0] 2 12 2 3 3 2 2" xfId="1256"/>
    <cellStyle name="쉼표 [0] 2 12 2 3 3 2 3" xfId="1257"/>
    <cellStyle name="쉼표 [0] 2 12 2 3 3 3" xfId="1258"/>
    <cellStyle name="쉼표 [0] 2 12 2 3 4" xfId="1259"/>
    <cellStyle name="쉼표 [0] 2 12 2 3 5" xfId="1260"/>
    <cellStyle name="쉼표 [0] 2 12 2 3 6" xfId="1261"/>
    <cellStyle name="쉼표 [0] 2 12 2 3 7" xfId="1262"/>
    <cellStyle name="쉼표 [0] 2 12 2 3 8" xfId="1263"/>
    <cellStyle name="쉼표 [0] 2 12 2 4" xfId="1264"/>
    <cellStyle name="쉼표 [0] 2 12 2 5" xfId="1265"/>
    <cellStyle name="쉼표 [0] 2 12 2 6" xfId="1266"/>
    <cellStyle name="쉼표 [0] 2 12 2 7" xfId="1267"/>
    <cellStyle name="쉼표 [0] 2 12 2 8" xfId="1268"/>
    <cellStyle name="쉼표 [0] 2 12 2 9" xfId="1269"/>
    <cellStyle name="쉼표 [0] 2 12 3" xfId="1270"/>
    <cellStyle name="쉼표 [0] 2 12 3 2" xfId="1271"/>
    <cellStyle name="쉼표 [0] 2 12 3 2 2" xfId="1272"/>
    <cellStyle name="쉼표 [0] 2 12 3 2 2 2" xfId="1273"/>
    <cellStyle name="쉼표 [0] 2 12 3 2 2 2 2" xfId="1274"/>
    <cellStyle name="쉼표 [0] 2 12 3 2 2 2 3" xfId="1275"/>
    <cellStyle name="쉼표 [0] 2 12 3 2 2 3" xfId="1276"/>
    <cellStyle name="쉼표 [0] 2 12 3 2 3" xfId="1277"/>
    <cellStyle name="쉼표 [0] 2 12 3 2 4" xfId="1278"/>
    <cellStyle name="쉼표 [0] 2 12 3 2 5" xfId="1279"/>
    <cellStyle name="쉼표 [0] 2 12 3 2 6" xfId="1280"/>
    <cellStyle name="쉼표 [0] 2 12 3 2 7" xfId="1281"/>
    <cellStyle name="쉼표 [0] 2 12 3 2 8" xfId="1282"/>
    <cellStyle name="쉼표 [0] 2 12 3 3" xfId="1283"/>
    <cellStyle name="쉼표 [0] 2 12 3 3 2" xfId="1284"/>
    <cellStyle name="쉼표 [0] 2 12 3 3 2 2" xfId="1285"/>
    <cellStyle name="쉼표 [0] 2 12 3 3 2 3" xfId="1286"/>
    <cellStyle name="쉼표 [0] 2 12 3 3 3" xfId="1287"/>
    <cellStyle name="쉼표 [0] 2 12 3 4" xfId="1288"/>
    <cellStyle name="쉼표 [0] 2 12 3 5" xfId="1289"/>
    <cellStyle name="쉼표 [0] 2 12 3 6" xfId="1290"/>
    <cellStyle name="쉼표 [0] 2 12 3 7" xfId="1291"/>
    <cellStyle name="쉼표 [0] 2 12 3 8" xfId="1292"/>
    <cellStyle name="쉼표 [0] 2 12 4" xfId="1293"/>
    <cellStyle name="쉼표 [0] 2 12 5" xfId="1294"/>
    <cellStyle name="쉼표 [0] 2 12 6" xfId="1295"/>
    <cellStyle name="쉼표 [0] 2 12 7" xfId="1296"/>
    <cellStyle name="쉼표 [0] 2 12 8" xfId="1297"/>
    <cellStyle name="쉼표 [0] 2 12 9" xfId="1298"/>
    <cellStyle name="쉼표 [0] 2 13" xfId="1299"/>
    <cellStyle name="쉼표 [0] 2 13 10" xfId="1300"/>
    <cellStyle name="쉼표 [0] 2 13 10 2" xfId="1301"/>
    <cellStyle name="쉼표 [0] 2 13 10 2 2" xfId="1302"/>
    <cellStyle name="쉼표 [0] 2 13 10 2 3" xfId="1303"/>
    <cellStyle name="쉼표 [0] 2 13 10 3" xfId="1304"/>
    <cellStyle name="쉼표 [0] 2 13 11" xfId="1305"/>
    <cellStyle name="쉼표 [0] 2 13 12" xfId="1306"/>
    <cellStyle name="쉼표 [0] 2 13 13" xfId="1307"/>
    <cellStyle name="쉼표 [0] 2 13 14" xfId="1308"/>
    <cellStyle name="쉼표 [0] 2 13 15" xfId="1309"/>
    <cellStyle name="쉼표 [0] 2 13 16" xfId="1310"/>
    <cellStyle name="쉼표 [0] 2 13 2" xfId="1311"/>
    <cellStyle name="쉼표 [0] 2 13 2 2" xfId="1312"/>
    <cellStyle name="쉼표 [0] 2 13 2 2 2" xfId="1313"/>
    <cellStyle name="쉼표 [0] 2 13 2 2 2 2" xfId="1314"/>
    <cellStyle name="쉼표 [0] 2 13 2 2 2 2 2" xfId="1315"/>
    <cellStyle name="쉼표 [0] 2 13 2 2 2 2 3" xfId="1316"/>
    <cellStyle name="쉼표 [0] 2 13 2 2 2 3" xfId="1317"/>
    <cellStyle name="쉼표 [0] 2 13 2 2 3" xfId="1318"/>
    <cellStyle name="쉼표 [0] 2 13 2 2 4" xfId="1319"/>
    <cellStyle name="쉼표 [0] 2 13 2 2 5" xfId="1320"/>
    <cellStyle name="쉼표 [0] 2 13 2 2 6" xfId="1321"/>
    <cellStyle name="쉼표 [0] 2 13 2 2 7" xfId="1322"/>
    <cellStyle name="쉼표 [0] 2 13 2 2 8" xfId="1323"/>
    <cellStyle name="쉼표 [0] 2 13 2 3" xfId="1324"/>
    <cellStyle name="쉼표 [0] 2 13 2 3 2" xfId="1325"/>
    <cellStyle name="쉼표 [0] 2 13 2 3 2 2" xfId="1326"/>
    <cellStyle name="쉼표 [0] 2 13 2 3 2 3" xfId="1327"/>
    <cellStyle name="쉼표 [0] 2 13 2 3 3" xfId="1328"/>
    <cellStyle name="쉼표 [0] 2 13 2 4" xfId="1329"/>
    <cellStyle name="쉼표 [0] 2 13 2 5" xfId="1330"/>
    <cellStyle name="쉼표 [0] 2 13 2 6" xfId="1331"/>
    <cellStyle name="쉼표 [0] 2 13 2 7" xfId="1332"/>
    <cellStyle name="쉼표 [0] 2 13 2 8" xfId="1333"/>
    <cellStyle name="쉼표 [0] 2 13 3" xfId="1334"/>
    <cellStyle name="쉼표 [0] 2 13 4" xfId="1335"/>
    <cellStyle name="쉼표 [0] 2 13 5" xfId="1336"/>
    <cellStyle name="쉼표 [0] 2 13 6" xfId="1337"/>
    <cellStyle name="쉼표 [0] 2 13 7" xfId="1338"/>
    <cellStyle name="쉼표 [0] 2 13 8" xfId="1339"/>
    <cellStyle name="쉼표 [0] 2 13 9" xfId="1340"/>
    <cellStyle name="쉼표 [0] 2 14" xfId="1341"/>
    <cellStyle name="쉼표 [0] 2 15" xfId="1342"/>
    <cellStyle name="쉼표 [0] 2 16" xfId="1343"/>
    <cellStyle name="쉼표 [0] 2 17" xfId="1344"/>
    <cellStyle name="쉼표 [0] 2 18" xfId="1345"/>
    <cellStyle name="쉼표 [0] 2 19" xfId="1346"/>
    <cellStyle name="쉼표 [0] 2 2" xfId="1347"/>
    <cellStyle name="쉼표 [0] 2 20" xfId="1348"/>
    <cellStyle name="쉼표 [0] 2 21" xfId="1349"/>
    <cellStyle name="쉼표 [0] 2 22" xfId="1350"/>
    <cellStyle name="쉼표 [0] 2 23" xfId="1351"/>
    <cellStyle name="쉼표 [0] 2 24" xfId="1352"/>
    <cellStyle name="쉼표 [0] 2 25" xfId="1353"/>
    <cellStyle name="쉼표 [0] 2 26" xfId="1354"/>
    <cellStyle name="쉼표 [0] 2 27" xfId="1355"/>
    <cellStyle name="쉼표 [0] 2 28" xfId="1356"/>
    <cellStyle name="쉼표 [0] 2 29" xfId="1357"/>
    <cellStyle name="쉼표 [0] 2 3" xfId="1358"/>
    <cellStyle name="쉼표 [0] 2 30" xfId="1359"/>
    <cellStyle name="쉼표 [0] 2 31" xfId="1360"/>
    <cellStyle name="쉼표 [0] 2 32" xfId="1361"/>
    <cellStyle name="쉼표 [0] 2 33" xfId="1362"/>
    <cellStyle name="쉼표 [0] 2 34" xfId="1363"/>
    <cellStyle name="쉼표 [0] 2 35" xfId="1364"/>
    <cellStyle name="쉼표 [0] 2 36" xfId="1365"/>
    <cellStyle name="쉼표 [0] 2 37" xfId="1366"/>
    <cellStyle name="쉼표 [0] 2 38" xfId="1367"/>
    <cellStyle name="쉼표 [0] 2 39" xfId="1368"/>
    <cellStyle name="쉼표 [0] 2 4" xfId="1369"/>
    <cellStyle name="쉼표 [0] 2 40" xfId="661"/>
    <cellStyle name="쉼표 [0] 2 5" xfId="1370"/>
    <cellStyle name="쉼표 [0] 2 6" xfId="1371"/>
    <cellStyle name="쉼표 [0] 2 7" xfId="1372"/>
    <cellStyle name="쉼표 [0] 2 8" xfId="1373"/>
    <cellStyle name="쉼표 [0] 2 9" xfId="1374"/>
    <cellStyle name="쉼표 [0] 2 9 10" xfId="1375"/>
    <cellStyle name="쉼표 [0] 2 9 11" xfId="1376"/>
    <cellStyle name="쉼표 [0] 2 9 12" xfId="1377"/>
    <cellStyle name="쉼표 [0] 2 9 13" xfId="1378"/>
    <cellStyle name="쉼표 [0] 2 9 13 2" xfId="1379"/>
    <cellStyle name="쉼표 [0] 2 9 13 2 2" xfId="1380"/>
    <cellStyle name="쉼표 [0] 2 9 13 2 3" xfId="1381"/>
    <cellStyle name="쉼표 [0] 2 9 13 3" xfId="1382"/>
    <cellStyle name="쉼표 [0] 2 9 14" xfId="1383"/>
    <cellStyle name="쉼표 [0] 2 9 15" xfId="1384"/>
    <cellStyle name="쉼표 [0] 2 9 16" xfId="1385"/>
    <cellStyle name="쉼표 [0] 2 9 17" xfId="1386"/>
    <cellStyle name="쉼표 [0] 2 9 18" xfId="1387"/>
    <cellStyle name="쉼표 [0] 2 9 19" xfId="1388"/>
    <cellStyle name="쉼표 [0] 2 9 2" xfId="1389"/>
    <cellStyle name="쉼표 [0] 2 9 2 10" xfId="1390"/>
    <cellStyle name="쉼표 [0] 2 9 2 10 2" xfId="1391"/>
    <cellStyle name="쉼표 [0] 2 9 2 10 2 2" xfId="1392"/>
    <cellStyle name="쉼표 [0] 2 9 2 10 2 3" xfId="1393"/>
    <cellStyle name="쉼표 [0] 2 9 2 10 3" xfId="1394"/>
    <cellStyle name="쉼표 [0] 2 9 2 11" xfId="1395"/>
    <cellStyle name="쉼표 [0] 2 9 2 12" xfId="1396"/>
    <cellStyle name="쉼표 [0] 2 9 2 13" xfId="1397"/>
    <cellStyle name="쉼표 [0] 2 9 2 14" xfId="1398"/>
    <cellStyle name="쉼표 [0] 2 9 2 15" xfId="1399"/>
    <cellStyle name="쉼표 [0] 2 9 2 16" xfId="1400"/>
    <cellStyle name="쉼표 [0] 2 9 2 2" xfId="1401"/>
    <cellStyle name="쉼표 [0] 2 9 2 2 2" xfId="1402"/>
    <cellStyle name="쉼표 [0] 2 9 2 2 2 2" xfId="1403"/>
    <cellStyle name="쉼표 [0] 2 9 2 2 2 2 2" xfId="1404"/>
    <cellStyle name="쉼표 [0] 2 9 2 2 2 2 2 2" xfId="1405"/>
    <cellStyle name="쉼표 [0] 2 9 2 2 2 2 2 3" xfId="1406"/>
    <cellStyle name="쉼표 [0] 2 9 2 2 2 2 3" xfId="1407"/>
    <cellStyle name="쉼표 [0] 2 9 2 2 2 3" xfId="1408"/>
    <cellStyle name="쉼표 [0] 2 9 2 2 2 4" xfId="1409"/>
    <cellStyle name="쉼표 [0] 2 9 2 2 2 5" xfId="1410"/>
    <cellStyle name="쉼표 [0] 2 9 2 2 2 6" xfId="1411"/>
    <cellStyle name="쉼표 [0] 2 9 2 2 2 7" xfId="1412"/>
    <cellStyle name="쉼표 [0] 2 9 2 2 2 8" xfId="1413"/>
    <cellStyle name="쉼표 [0] 2 9 2 2 3" xfId="1414"/>
    <cellStyle name="쉼표 [0] 2 9 2 2 3 2" xfId="1415"/>
    <cellStyle name="쉼표 [0] 2 9 2 2 3 2 2" xfId="1416"/>
    <cellStyle name="쉼표 [0] 2 9 2 2 3 2 3" xfId="1417"/>
    <cellStyle name="쉼표 [0] 2 9 2 2 3 3" xfId="1418"/>
    <cellStyle name="쉼표 [0] 2 9 2 2 4" xfId="1419"/>
    <cellStyle name="쉼표 [0] 2 9 2 2 5" xfId="1420"/>
    <cellStyle name="쉼표 [0] 2 9 2 2 6" xfId="1421"/>
    <cellStyle name="쉼표 [0] 2 9 2 2 7" xfId="1422"/>
    <cellStyle name="쉼표 [0] 2 9 2 2 8" xfId="1423"/>
    <cellStyle name="쉼표 [0] 2 9 2 3" xfId="1424"/>
    <cellStyle name="쉼표 [0] 2 9 2 4" xfId="1425"/>
    <cellStyle name="쉼표 [0] 2 9 2 5" xfId="1426"/>
    <cellStyle name="쉼표 [0] 2 9 2 6" xfId="1427"/>
    <cellStyle name="쉼표 [0] 2 9 2 7" xfId="1428"/>
    <cellStyle name="쉼표 [0] 2 9 2 8" xfId="1429"/>
    <cellStyle name="쉼표 [0] 2 9 2 9" xfId="1430"/>
    <cellStyle name="쉼표 [0] 2 9 3" xfId="1431"/>
    <cellStyle name="쉼표 [0] 2 9 4" xfId="1432"/>
    <cellStyle name="쉼표 [0] 2 9 5" xfId="1433"/>
    <cellStyle name="쉼표 [0] 2 9 6" xfId="1434"/>
    <cellStyle name="쉼표 [0] 2 9 6 2" xfId="1435"/>
    <cellStyle name="쉼표 [0] 2 9 6 2 2" xfId="1436"/>
    <cellStyle name="쉼표 [0] 2 9 6 2 2 2" xfId="1437"/>
    <cellStyle name="쉼표 [0] 2 9 6 2 2 2 2" xfId="1438"/>
    <cellStyle name="쉼표 [0] 2 9 6 2 2 2 3" xfId="1439"/>
    <cellStyle name="쉼표 [0] 2 9 6 2 2 3" xfId="1440"/>
    <cellStyle name="쉼표 [0] 2 9 6 2 3" xfId="1441"/>
    <cellStyle name="쉼표 [0] 2 9 6 2 4" xfId="1442"/>
    <cellStyle name="쉼표 [0] 2 9 6 2 5" xfId="1443"/>
    <cellStyle name="쉼표 [0] 2 9 6 2 6" xfId="1444"/>
    <cellStyle name="쉼표 [0] 2 9 6 2 7" xfId="1445"/>
    <cellStyle name="쉼표 [0] 2 9 6 2 8" xfId="1446"/>
    <cellStyle name="쉼표 [0] 2 9 6 3" xfId="1447"/>
    <cellStyle name="쉼표 [0] 2 9 6 3 2" xfId="1448"/>
    <cellStyle name="쉼표 [0] 2 9 6 3 2 2" xfId="1449"/>
    <cellStyle name="쉼표 [0] 2 9 6 3 2 3" xfId="1450"/>
    <cellStyle name="쉼표 [0] 2 9 6 3 3" xfId="1451"/>
    <cellStyle name="쉼표 [0] 2 9 6 4" xfId="1452"/>
    <cellStyle name="쉼표 [0] 2 9 6 5" xfId="1453"/>
    <cellStyle name="쉼표 [0] 2 9 6 6" xfId="1454"/>
    <cellStyle name="쉼표 [0] 2 9 6 7" xfId="1455"/>
    <cellStyle name="쉼표 [0] 2 9 6 8" xfId="1456"/>
    <cellStyle name="쉼표 [0] 2 9 7" xfId="1457"/>
    <cellStyle name="쉼표 [0] 2 9 8" xfId="1458"/>
    <cellStyle name="쉼표 [0] 2 9 9" xfId="1459"/>
    <cellStyle name="쉼표 [0] 3" xfId="1460"/>
    <cellStyle name="쉼표 [0] 4" xfId="1461"/>
    <cellStyle name="쉼표 [0] 4 10" xfId="1462"/>
    <cellStyle name="쉼표 [0] 4 11" xfId="1463"/>
    <cellStyle name="쉼표 [0] 4 12" xfId="1464"/>
    <cellStyle name="쉼표 [0] 4 13" xfId="1465"/>
    <cellStyle name="쉼표 [0] 4 14" xfId="1466"/>
    <cellStyle name="쉼표 [0] 4 15" xfId="1467"/>
    <cellStyle name="쉼표 [0] 4 16" xfId="1468"/>
    <cellStyle name="쉼표 [0] 4 17" xfId="1469"/>
    <cellStyle name="쉼표 [0] 4 18" xfId="1470"/>
    <cellStyle name="쉼표 [0] 4 19" xfId="1471"/>
    <cellStyle name="쉼표 [0] 4 2" xfId="1472"/>
    <cellStyle name="쉼표 [0] 4 20" xfId="1473"/>
    <cellStyle name="쉼표 [0] 4 21" xfId="1474"/>
    <cellStyle name="쉼표 [0] 4 22" xfId="1475"/>
    <cellStyle name="쉼표 [0] 4 23" xfId="1476"/>
    <cellStyle name="쉼표 [0] 4 24" xfId="1477"/>
    <cellStyle name="쉼표 [0] 4 25" xfId="1478"/>
    <cellStyle name="쉼표 [0] 4 26" xfId="1479"/>
    <cellStyle name="쉼표 [0] 4 27" xfId="1480"/>
    <cellStyle name="쉼표 [0] 4 28" xfId="1481"/>
    <cellStyle name="쉼표 [0] 4 29" xfId="1482"/>
    <cellStyle name="쉼표 [0] 4 3" xfId="1483"/>
    <cellStyle name="쉼표 [0] 4 30" xfId="1484"/>
    <cellStyle name="쉼표 [0] 4 4" xfId="1485"/>
    <cellStyle name="쉼표 [0] 4 5" xfId="1486"/>
    <cellStyle name="쉼표 [0] 4 6" xfId="1487"/>
    <cellStyle name="쉼표 [0] 4 7" xfId="1488"/>
    <cellStyle name="쉼표 [0] 4 8" xfId="1489"/>
    <cellStyle name="쉼표 [0] 4 9" xfId="1490"/>
    <cellStyle name="쉼표 [0] 5" xfId="1491"/>
    <cellStyle name="쉼표 [0] 6" xfId="1492"/>
    <cellStyle name="쉼표 [0] 6 2" xfId="1493"/>
    <cellStyle name="쉼표 [0] 6 3" xfId="1494"/>
    <cellStyle name="쉼표 [0] 7" xfId="1495"/>
    <cellStyle name="쉼표 [0] 7 2" xfId="1496"/>
    <cellStyle name="쉼표 [0] 8" xfId="660"/>
    <cellStyle name="스타일 1" xfId="23"/>
    <cellStyle name="연결된 셀 10" xfId="1497"/>
    <cellStyle name="연결된 셀 11" xfId="1498"/>
    <cellStyle name="연결된 셀 12" xfId="1499"/>
    <cellStyle name="연결된 셀 13" xfId="1500"/>
    <cellStyle name="연결된 셀 14" xfId="1501"/>
    <cellStyle name="연결된 셀 15" xfId="1502"/>
    <cellStyle name="연결된 셀 2" xfId="1503"/>
    <cellStyle name="연결된 셀 3" xfId="1504"/>
    <cellStyle name="연결된 셀 4" xfId="1505"/>
    <cellStyle name="연결된 셀 5" xfId="1506"/>
    <cellStyle name="연결된 셀 6" xfId="1507"/>
    <cellStyle name="연결된 셀 7" xfId="1508"/>
    <cellStyle name="연결된 셀 8" xfId="1509"/>
    <cellStyle name="연결된 셀 9" xfId="1510"/>
    <cellStyle name="요약 10" xfId="1511"/>
    <cellStyle name="요약 11" xfId="1512"/>
    <cellStyle name="요약 12" xfId="1513"/>
    <cellStyle name="요약 13" xfId="1514"/>
    <cellStyle name="요약 14" xfId="1515"/>
    <cellStyle name="요약 15" xfId="1516"/>
    <cellStyle name="요약 2" xfId="1517"/>
    <cellStyle name="요약 3" xfId="1518"/>
    <cellStyle name="요약 4" xfId="1519"/>
    <cellStyle name="요약 5" xfId="1520"/>
    <cellStyle name="요약 6" xfId="1521"/>
    <cellStyle name="요약 7" xfId="1522"/>
    <cellStyle name="요약 8" xfId="1523"/>
    <cellStyle name="요약 9" xfId="1524"/>
    <cellStyle name="입력 10" xfId="1525"/>
    <cellStyle name="입력 11" xfId="1526"/>
    <cellStyle name="입력 12" xfId="1527"/>
    <cellStyle name="입력 13" xfId="1528"/>
    <cellStyle name="입력 14" xfId="1529"/>
    <cellStyle name="입력 15" xfId="1530"/>
    <cellStyle name="입력 2" xfId="1531"/>
    <cellStyle name="입력 3" xfId="1532"/>
    <cellStyle name="입력 4" xfId="1533"/>
    <cellStyle name="입력 5" xfId="1534"/>
    <cellStyle name="입력 6" xfId="1535"/>
    <cellStyle name="입력 7" xfId="1536"/>
    <cellStyle name="입력 8" xfId="1537"/>
    <cellStyle name="입력 9" xfId="1538"/>
    <cellStyle name="제목 1 10" xfId="1539"/>
    <cellStyle name="제목 1 11" xfId="1540"/>
    <cellStyle name="제목 1 12" xfId="1541"/>
    <cellStyle name="제목 1 13" xfId="1542"/>
    <cellStyle name="제목 1 14" xfId="1543"/>
    <cellStyle name="제목 1 15" xfId="1544"/>
    <cellStyle name="제목 1 2" xfId="1545"/>
    <cellStyle name="제목 1 3" xfId="1546"/>
    <cellStyle name="제목 1 4" xfId="1547"/>
    <cellStyle name="제목 1 5" xfId="1548"/>
    <cellStyle name="제목 1 6" xfId="1549"/>
    <cellStyle name="제목 1 7" xfId="1550"/>
    <cellStyle name="제목 1 8" xfId="1551"/>
    <cellStyle name="제목 1 9" xfId="1552"/>
    <cellStyle name="제목 10" xfId="1553"/>
    <cellStyle name="제목 11" xfId="1554"/>
    <cellStyle name="제목 12" xfId="1555"/>
    <cellStyle name="제목 13" xfId="1556"/>
    <cellStyle name="제목 14" xfId="1557"/>
    <cellStyle name="제목 15" xfId="1558"/>
    <cellStyle name="제목 16" xfId="1559"/>
    <cellStyle name="제목 17" xfId="1560"/>
    <cellStyle name="제목 18" xfId="1561"/>
    <cellStyle name="제목 2 10" xfId="1562"/>
    <cellStyle name="제목 2 11" xfId="1563"/>
    <cellStyle name="제목 2 12" xfId="1564"/>
    <cellStyle name="제목 2 13" xfId="1565"/>
    <cellStyle name="제목 2 14" xfId="1566"/>
    <cellStyle name="제목 2 15" xfId="1567"/>
    <cellStyle name="제목 2 2" xfId="1568"/>
    <cellStyle name="제목 2 3" xfId="1569"/>
    <cellStyle name="제목 2 4" xfId="1570"/>
    <cellStyle name="제목 2 5" xfId="1571"/>
    <cellStyle name="제목 2 6" xfId="1572"/>
    <cellStyle name="제목 2 7" xfId="1573"/>
    <cellStyle name="제목 2 8" xfId="1574"/>
    <cellStyle name="제목 2 9" xfId="1575"/>
    <cellStyle name="제목 3 10" xfId="1576"/>
    <cellStyle name="제목 3 11" xfId="1577"/>
    <cellStyle name="제목 3 12" xfId="1578"/>
    <cellStyle name="제목 3 13" xfId="1579"/>
    <cellStyle name="제목 3 14" xfId="1580"/>
    <cellStyle name="제목 3 15" xfId="1581"/>
    <cellStyle name="제목 3 2" xfId="1582"/>
    <cellStyle name="제목 3 3" xfId="1583"/>
    <cellStyle name="제목 3 4" xfId="1584"/>
    <cellStyle name="제목 3 5" xfId="1585"/>
    <cellStyle name="제목 3 6" xfId="1586"/>
    <cellStyle name="제목 3 7" xfId="1587"/>
    <cellStyle name="제목 3 8" xfId="1588"/>
    <cellStyle name="제목 3 9" xfId="1589"/>
    <cellStyle name="제목 4 10" xfId="1590"/>
    <cellStyle name="제목 4 11" xfId="1591"/>
    <cellStyle name="제목 4 12" xfId="1592"/>
    <cellStyle name="제목 4 13" xfId="1593"/>
    <cellStyle name="제목 4 14" xfId="1594"/>
    <cellStyle name="제목 4 15" xfId="1595"/>
    <cellStyle name="제목 4 2" xfId="1596"/>
    <cellStyle name="제목 4 3" xfId="1597"/>
    <cellStyle name="제목 4 4" xfId="1598"/>
    <cellStyle name="제목 4 5" xfId="1599"/>
    <cellStyle name="제목 4 6" xfId="1600"/>
    <cellStyle name="제목 4 7" xfId="1601"/>
    <cellStyle name="제목 4 8" xfId="1602"/>
    <cellStyle name="제목 4 9" xfId="1603"/>
    <cellStyle name="제목 5" xfId="1604"/>
    <cellStyle name="제목 6" xfId="1605"/>
    <cellStyle name="제목 7" xfId="1606"/>
    <cellStyle name="제목 8" xfId="1607"/>
    <cellStyle name="제목 9" xfId="1608"/>
    <cellStyle name="좋음 10" xfId="1609"/>
    <cellStyle name="좋음 11" xfId="1610"/>
    <cellStyle name="좋음 12" xfId="1611"/>
    <cellStyle name="좋음 13" xfId="1612"/>
    <cellStyle name="좋음 14" xfId="1613"/>
    <cellStyle name="좋음 15" xfId="1614"/>
    <cellStyle name="좋음 2" xfId="1615"/>
    <cellStyle name="좋음 3" xfId="1616"/>
    <cellStyle name="좋음 4" xfId="1617"/>
    <cellStyle name="좋음 5" xfId="1618"/>
    <cellStyle name="좋음 6" xfId="1619"/>
    <cellStyle name="좋음 7" xfId="1620"/>
    <cellStyle name="좋음 8" xfId="1621"/>
    <cellStyle name="좋음 9" xfId="1622"/>
    <cellStyle name="출력 10" xfId="1623"/>
    <cellStyle name="출력 11" xfId="1624"/>
    <cellStyle name="출력 12" xfId="1625"/>
    <cellStyle name="출력 13" xfId="1626"/>
    <cellStyle name="출력 14" xfId="1627"/>
    <cellStyle name="출력 15" xfId="1628"/>
    <cellStyle name="출력 2" xfId="1629"/>
    <cellStyle name="출력 3" xfId="1630"/>
    <cellStyle name="출력 4" xfId="1631"/>
    <cellStyle name="출력 5" xfId="1632"/>
    <cellStyle name="출력 6" xfId="1633"/>
    <cellStyle name="출력 7" xfId="1634"/>
    <cellStyle name="출력 8" xfId="1635"/>
    <cellStyle name="출력 9" xfId="1636"/>
    <cellStyle name="콤마 [0]_1" xfId="24"/>
    <cellStyle name="콤마_1" xfId="25"/>
    <cellStyle name="표준" xfId="0" builtinId="0"/>
    <cellStyle name="표준 10" xfId="1637"/>
    <cellStyle name="표준 10 10" xfId="1638"/>
    <cellStyle name="표준 10 11" xfId="1639"/>
    <cellStyle name="표준 10 12" xfId="1640"/>
    <cellStyle name="표준 10 13" xfId="1641"/>
    <cellStyle name="표준 10 14" xfId="1642"/>
    <cellStyle name="표준 10 15" xfId="1643"/>
    <cellStyle name="표준 10 16" xfId="1644"/>
    <cellStyle name="표준 10 17" xfId="1645"/>
    <cellStyle name="표준 10 18" xfId="1646"/>
    <cellStyle name="표준 10 19" xfId="1647"/>
    <cellStyle name="표준 10 2" xfId="1648"/>
    <cellStyle name="표준 10 20" xfId="1649"/>
    <cellStyle name="표준 10 21" xfId="1650"/>
    <cellStyle name="표준 10 3" xfId="1651"/>
    <cellStyle name="표준 10 4" xfId="1652"/>
    <cellStyle name="표준 10 5" xfId="1653"/>
    <cellStyle name="표준 10 6" xfId="1654"/>
    <cellStyle name="표준 10 7" xfId="1655"/>
    <cellStyle name="표준 10 8" xfId="1656"/>
    <cellStyle name="표준 10 9" xfId="1657"/>
    <cellStyle name="표준 11" xfId="1658"/>
    <cellStyle name="표준 11 10" xfId="1659"/>
    <cellStyle name="표준 11 11" xfId="1660"/>
    <cellStyle name="표준 11 12" xfId="1661"/>
    <cellStyle name="표준 11 13" xfId="1662"/>
    <cellStyle name="표준 11 14" xfId="1663"/>
    <cellStyle name="표준 11 15" xfId="1664"/>
    <cellStyle name="표준 11 16" xfId="1665"/>
    <cellStyle name="표준 11 17" xfId="1666"/>
    <cellStyle name="표준 11 18" xfId="1667"/>
    <cellStyle name="표준 11 19" xfId="1668"/>
    <cellStyle name="표준 11 2" xfId="1669"/>
    <cellStyle name="표준 11 20" xfId="1670"/>
    <cellStyle name="표준 11 21" xfId="1671"/>
    <cellStyle name="표준 11 3" xfId="1672"/>
    <cellStyle name="표준 11 4" xfId="1673"/>
    <cellStyle name="표준 11 5" xfId="1674"/>
    <cellStyle name="표준 11 6" xfId="1675"/>
    <cellStyle name="표준 11 7" xfId="1676"/>
    <cellStyle name="표준 11 8" xfId="1677"/>
    <cellStyle name="표준 11 9" xfId="1678"/>
    <cellStyle name="표준 12" xfId="1679"/>
    <cellStyle name="표준 12 10" xfId="1680"/>
    <cellStyle name="표준 12 11" xfId="1681"/>
    <cellStyle name="표준 12 12" xfId="1682"/>
    <cellStyle name="표준 12 13" xfId="1683"/>
    <cellStyle name="표준 12 14" xfId="1684"/>
    <cellStyle name="표준 12 15" xfId="1685"/>
    <cellStyle name="표준 12 16" xfId="1686"/>
    <cellStyle name="표준 12 17" xfId="1687"/>
    <cellStyle name="표준 12 18" xfId="1688"/>
    <cellStyle name="표준 12 19" xfId="1689"/>
    <cellStyle name="표준 12 2" xfId="1690"/>
    <cellStyle name="표준 12 20" xfId="1691"/>
    <cellStyle name="표준 12 21" xfId="1692"/>
    <cellStyle name="표준 12 22" xfId="1693"/>
    <cellStyle name="표준 12 22 2" xfId="1694"/>
    <cellStyle name="표준 12 22 2 2" xfId="1695"/>
    <cellStyle name="표준 12 22 2 3" xfId="1696"/>
    <cellStyle name="표준 12 22 3" xfId="1697"/>
    <cellStyle name="표준 12 23" xfId="1698"/>
    <cellStyle name="표준 12 24" xfId="1699"/>
    <cellStyle name="표준 12 25" xfId="1700"/>
    <cellStyle name="표준 12 26" xfId="1701"/>
    <cellStyle name="표준 12 27" xfId="1702"/>
    <cellStyle name="표준 12 28" xfId="1703"/>
    <cellStyle name="표준 12 29" xfId="1704"/>
    <cellStyle name="표준 12 3" xfId="1705"/>
    <cellStyle name="표준 12 4" xfId="1706"/>
    <cellStyle name="표준 12 5" xfId="1707"/>
    <cellStyle name="표준 12 6" xfId="1708"/>
    <cellStyle name="표준 12 7" xfId="1709"/>
    <cellStyle name="표준 12 8" xfId="1710"/>
    <cellStyle name="표준 12 9" xfId="1711"/>
    <cellStyle name="표준 13" xfId="1712"/>
    <cellStyle name="표준 13 10" xfId="1713"/>
    <cellStyle name="표준 13 11" xfId="1714"/>
    <cellStyle name="표준 13 12" xfId="1715"/>
    <cellStyle name="표준 13 13" xfId="1716"/>
    <cellStyle name="표준 13 14" xfId="1717"/>
    <cellStyle name="표준 13 15" xfId="1718"/>
    <cellStyle name="표준 13 16" xfId="1719"/>
    <cellStyle name="표준 13 17" xfId="1720"/>
    <cellStyle name="표준 13 18" xfId="1721"/>
    <cellStyle name="표준 13 19" xfId="1722"/>
    <cellStyle name="표준 13 2" xfId="1723"/>
    <cellStyle name="표준 13 20" xfId="1724"/>
    <cellStyle name="표준 13 21" xfId="1725"/>
    <cellStyle name="표준 13 22" xfId="1726"/>
    <cellStyle name="표준 13 22 2" xfId="1727"/>
    <cellStyle name="표준 13 22 2 2" xfId="1728"/>
    <cellStyle name="표준 13 22 2 3" xfId="1729"/>
    <cellStyle name="표준 13 22 3" xfId="1730"/>
    <cellStyle name="표준 13 23" xfId="1731"/>
    <cellStyle name="표준 13 24" xfId="1732"/>
    <cellStyle name="표준 13 25" xfId="1733"/>
    <cellStyle name="표준 13 26" xfId="1734"/>
    <cellStyle name="표준 13 27" xfId="1735"/>
    <cellStyle name="표준 13 28" xfId="1736"/>
    <cellStyle name="표준 13 29" xfId="1737"/>
    <cellStyle name="표준 13 3" xfId="1738"/>
    <cellStyle name="표준 13 4" xfId="1739"/>
    <cellStyle name="표준 13 5" xfId="1740"/>
    <cellStyle name="표준 13 6" xfId="1741"/>
    <cellStyle name="표준 13 7" xfId="1742"/>
    <cellStyle name="표준 13 8" xfId="1743"/>
    <cellStyle name="표준 13 9" xfId="1744"/>
    <cellStyle name="표준 14" xfId="1745"/>
    <cellStyle name="표준 14 10" xfId="1746"/>
    <cellStyle name="표준 14 11" xfId="1747"/>
    <cellStyle name="표준 14 12" xfId="1748"/>
    <cellStyle name="표준 14 13" xfId="1749"/>
    <cellStyle name="표준 14 14" xfId="1750"/>
    <cellStyle name="표준 14 15" xfId="1751"/>
    <cellStyle name="표준 14 16" xfId="1752"/>
    <cellStyle name="표준 14 17" xfId="1753"/>
    <cellStyle name="표준 14 18" xfId="1754"/>
    <cellStyle name="표준 14 19" xfId="1755"/>
    <cellStyle name="표준 14 2" xfId="1756"/>
    <cellStyle name="표준 14 20" xfId="1757"/>
    <cellStyle name="표준 14 21" xfId="1758"/>
    <cellStyle name="표준 14 22" xfId="1759"/>
    <cellStyle name="표준 14 22 2" xfId="1760"/>
    <cellStyle name="표준 14 22 2 2" xfId="1761"/>
    <cellStyle name="표준 14 22 2 3" xfId="1762"/>
    <cellStyle name="표준 14 22 3" xfId="1763"/>
    <cellStyle name="표준 14 23" xfId="1764"/>
    <cellStyle name="표준 14 24" xfId="1765"/>
    <cellStyle name="표준 14 25" xfId="1766"/>
    <cellStyle name="표준 14 26" xfId="1767"/>
    <cellStyle name="표준 14 27" xfId="1768"/>
    <cellStyle name="표준 14 28" xfId="1769"/>
    <cellStyle name="표준 14 29" xfId="1770"/>
    <cellStyle name="표준 14 3" xfId="1771"/>
    <cellStyle name="표준 14 4" xfId="1772"/>
    <cellStyle name="표준 14 5" xfId="1773"/>
    <cellStyle name="표준 14 6" xfId="1774"/>
    <cellStyle name="표준 14 7" xfId="1775"/>
    <cellStyle name="표준 14 8" xfId="1776"/>
    <cellStyle name="표준 14 9" xfId="1777"/>
    <cellStyle name="표준 15 10" xfId="1778"/>
    <cellStyle name="표준 15 11" xfId="1779"/>
    <cellStyle name="표준 15 12" xfId="1780"/>
    <cellStyle name="표준 15 13" xfId="1781"/>
    <cellStyle name="표준 15 14" xfId="1782"/>
    <cellStyle name="표준 15 15" xfId="1783"/>
    <cellStyle name="표준 15 16" xfId="1784"/>
    <cellStyle name="표준 15 2" xfId="1785"/>
    <cellStyle name="표준 15 3" xfId="1786"/>
    <cellStyle name="표준 15 4" xfId="1787"/>
    <cellStyle name="표준 15 5" xfId="1788"/>
    <cellStyle name="표준 15 6" xfId="1789"/>
    <cellStyle name="표준 15 7" xfId="1790"/>
    <cellStyle name="표준 15 8" xfId="1791"/>
    <cellStyle name="표준 15 9" xfId="1792"/>
    <cellStyle name="표준 2" xfId="26"/>
    <cellStyle name="표준 2 10" xfId="1794"/>
    <cellStyle name="표준 2 10 10" xfId="1795"/>
    <cellStyle name="표준 2 10 11" xfId="1796"/>
    <cellStyle name="표준 2 10 11 2" xfId="1797"/>
    <cellStyle name="표준 2 10 11 2 2" xfId="1798"/>
    <cellStyle name="표준 2 10 11 2 3" xfId="1799"/>
    <cellStyle name="표준 2 10 11 3" xfId="1800"/>
    <cellStyle name="표준 2 10 12" xfId="1801"/>
    <cellStyle name="표준 2 10 13" xfId="1802"/>
    <cellStyle name="표준 2 10 14" xfId="1803"/>
    <cellStyle name="표준 2 10 15" xfId="1804"/>
    <cellStyle name="표준 2 10 16" xfId="1805"/>
    <cellStyle name="표준 2 10 17" xfId="1806"/>
    <cellStyle name="표준 2 10 2" xfId="1807"/>
    <cellStyle name="표준 2 10 2 10" xfId="1808"/>
    <cellStyle name="표준 2 10 2 10 2" xfId="1809"/>
    <cellStyle name="표준 2 10 2 10 2 2" xfId="1810"/>
    <cellStyle name="표준 2 10 2 10 2 3" xfId="1811"/>
    <cellStyle name="표준 2 10 2 10 3" xfId="1812"/>
    <cellStyle name="표준 2 10 2 11" xfId="1813"/>
    <cellStyle name="표준 2 10 2 12" xfId="1814"/>
    <cellStyle name="표준 2 10 2 13" xfId="1815"/>
    <cellStyle name="표준 2 10 2 14" xfId="1816"/>
    <cellStyle name="표준 2 10 2 15" xfId="1817"/>
    <cellStyle name="표준 2 10 2 16" xfId="1818"/>
    <cellStyle name="표준 2 10 2 2" xfId="1819"/>
    <cellStyle name="표준 2 10 2 2 2" xfId="1820"/>
    <cellStyle name="표준 2 10 2 2 2 2" xfId="1821"/>
    <cellStyle name="표준 2 10 2 2 2 2 2" xfId="1822"/>
    <cellStyle name="표준 2 10 2 2 2 2 2 2" xfId="1823"/>
    <cellStyle name="표준 2 10 2 2 2 2 2 3" xfId="1824"/>
    <cellStyle name="표준 2 10 2 2 2 2 3" xfId="1825"/>
    <cellStyle name="표준 2 10 2 2 2 3" xfId="1826"/>
    <cellStyle name="표준 2 10 2 2 2 4" xfId="1827"/>
    <cellStyle name="표준 2 10 2 2 2 5" xfId="1828"/>
    <cellStyle name="표준 2 10 2 2 2 6" xfId="1829"/>
    <cellStyle name="표준 2 10 2 2 2 7" xfId="1830"/>
    <cellStyle name="표준 2 10 2 2 2 8" xfId="1831"/>
    <cellStyle name="표준 2 10 2 2 3" xfId="1832"/>
    <cellStyle name="표준 2 10 2 2 3 2" xfId="1833"/>
    <cellStyle name="표준 2 10 2 2 3 2 2" xfId="1834"/>
    <cellStyle name="표준 2 10 2 2 3 2 3" xfId="1835"/>
    <cellStyle name="표준 2 10 2 2 3 3" xfId="1836"/>
    <cellStyle name="표준 2 10 2 2 4" xfId="1837"/>
    <cellStyle name="표준 2 10 2 2 5" xfId="1838"/>
    <cellStyle name="표준 2 10 2 2 6" xfId="1839"/>
    <cellStyle name="표준 2 10 2 2 7" xfId="1840"/>
    <cellStyle name="표준 2 10 2 2 8" xfId="1841"/>
    <cellStyle name="표준 2 10 2 3" xfId="1842"/>
    <cellStyle name="표준 2 10 2 4" xfId="1843"/>
    <cellStyle name="표준 2 10 2 5" xfId="1844"/>
    <cellStyle name="표준 2 10 2 6" xfId="1845"/>
    <cellStyle name="표준 2 10 2 7" xfId="1846"/>
    <cellStyle name="표준 2 10 2 8" xfId="1847"/>
    <cellStyle name="표준 2 10 2 9" xfId="1848"/>
    <cellStyle name="표준 2 10 3" xfId="1849"/>
    <cellStyle name="표준 2 10 4" xfId="1850"/>
    <cellStyle name="표준 2 10 4 2" xfId="1851"/>
    <cellStyle name="표준 2 10 4 2 2" xfId="1852"/>
    <cellStyle name="표준 2 10 4 2 2 2" xfId="1853"/>
    <cellStyle name="표준 2 10 4 2 2 2 2" xfId="1854"/>
    <cellStyle name="표준 2 10 4 2 2 2 3" xfId="1855"/>
    <cellStyle name="표준 2 10 4 2 2 3" xfId="1856"/>
    <cellStyle name="표준 2 10 4 2 3" xfId="1857"/>
    <cellStyle name="표준 2 10 4 2 4" xfId="1858"/>
    <cellStyle name="표준 2 10 4 2 5" xfId="1859"/>
    <cellStyle name="표준 2 10 4 2 6" xfId="1860"/>
    <cellStyle name="표준 2 10 4 2 7" xfId="1861"/>
    <cellStyle name="표준 2 10 4 2 8" xfId="1862"/>
    <cellStyle name="표준 2 10 4 3" xfId="1863"/>
    <cellStyle name="표준 2 10 4 3 2" xfId="1864"/>
    <cellStyle name="표준 2 10 4 3 2 2" xfId="1865"/>
    <cellStyle name="표준 2 10 4 3 2 3" xfId="1866"/>
    <cellStyle name="표준 2 10 4 3 3" xfId="1867"/>
    <cellStyle name="표준 2 10 4 4" xfId="1868"/>
    <cellStyle name="표준 2 10 4 5" xfId="1869"/>
    <cellStyle name="표준 2 10 4 6" xfId="1870"/>
    <cellStyle name="표준 2 10 4 7" xfId="1871"/>
    <cellStyle name="표준 2 10 4 8" xfId="1872"/>
    <cellStyle name="표준 2 10 5" xfId="1873"/>
    <cellStyle name="표준 2 10 6" xfId="1874"/>
    <cellStyle name="표준 2 10 7" xfId="1875"/>
    <cellStyle name="표준 2 10 8" xfId="1876"/>
    <cellStyle name="표준 2 10 9" xfId="1877"/>
    <cellStyle name="표준 2 11" xfId="1878"/>
    <cellStyle name="표준 2 11 10" xfId="1879"/>
    <cellStyle name="표준 2 11 10 2" xfId="1880"/>
    <cellStyle name="표준 2 11 10 2 2" xfId="1881"/>
    <cellStyle name="표준 2 11 10 2 3" xfId="1882"/>
    <cellStyle name="표준 2 11 10 3" xfId="1883"/>
    <cellStyle name="표준 2 11 11" xfId="1884"/>
    <cellStyle name="표준 2 11 12" xfId="1885"/>
    <cellStyle name="표준 2 11 13" xfId="1886"/>
    <cellStyle name="표준 2 11 14" xfId="1887"/>
    <cellStyle name="표준 2 11 15" xfId="1888"/>
    <cellStyle name="표준 2 11 16" xfId="1889"/>
    <cellStyle name="표준 2 11 2" xfId="1890"/>
    <cellStyle name="표준 2 11 2 2" xfId="1891"/>
    <cellStyle name="표준 2 11 2 2 2" xfId="1892"/>
    <cellStyle name="표준 2 11 2 2 2 2" xfId="1893"/>
    <cellStyle name="표준 2 11 2 2 2 2 2" xfId="1894"/>
    <cellStyle name="표준 2 11 2 2 2 2 3" xfId="1895"/>
    <cellStyle name="표준 2 11 2 2 2 3" xfId="1896"/>
    <cellStyle name="표준 2 11 2 2 3" xfId="1897"/>
    <cellStyle name="표준 2 11 2 2 4" xfId="1898"/>
    <cellStyle name="표준 2 11 2 2 5" xfId="1899"/>
    <cellStyle name="표준 2 11 2 2 6" xfId="1900"/>
    <cellStyle name="표준 2 11 2 2 7" xfId="1901"/>
    <cellStyle name="표준 2 11 2 2 8" xfId="1902"/>
    <cellStyle name="표준 2 11 2 3" xfId="1903"/>
    <cellStyle name="표준 2 11 2 3 2" xfId="1904"/>
    <cellStyle name="표준 2 11 2 3 2 2" xfId="1905"/>
    <cellStyle name="표준 2 11 2 3 2 3" xfId="1906"/>
    <cellStyle name="표준 2 11 2 3 3" xfId="1907"/>
    <cellStyle name="표준 2 11 2 4" xfId="1908"/>
    <cellStyle name="표준 2 11 2 5" xfId="1909"/>
    <cellStyle name="표준 2 11 2 6" xfId="1910"/>
    <cellStyle name="표준 2 11 2 7" xfId="1911"/>
    <cellStyle name="표준 2 11 2 8" xfId="1912"/>
    <cellStyle name="표준 2 11 3" xfId="1913"/>
    <cellStyle name="표준 2 11 4" xfId="1914"/>
    <cellStyle name="표준 2 11 5" xfId="1915"/>
    <cellStyle name="표준 2 11 6" xfId="1916"/>
    <cellStyle name="표준 2 11 7" xfId="1917"/>
    <cellStyle name="표준 2 11 8" xfId="1918"/>
    <cellStyle name="표준 2 11 9" xfId="1919"/>
    <cellStyle name="표준 2 12" xfId="1920"/>
    <cellStyle name="표준 2 12 10" xfId="1921"/>
    <cellStyle name="표준 2 12 10 2" xfId="1922"/>
    <cellStyle name="표준 2 12 10 2 2" xfId="1923"/>
    <cellStyle name="표준 2 12 10 2 3" xfId="1924"/>
    <cellStyle name="표준 2 12 10 3" xfId="1925"/>
    <cellStyle name="표준 2 12 11" xfId="1926"/>
    <cellStyle name="표준 2 12 12" xfId="1927"/>
    <cellStyle name="표준 2 12 13" xfId="1928"/>
    <cellStyle name="표준 2 12 14" xfId="1929"/>
    <cellStyle name="표준 2 12 15" xfId="1930"/>
    <cellStyle name="표준 2 12 16" xfId="1931"/>
    <cellStyle name="표준 2 12 2" xfId="1932"/>
    <cellStyle name="표준 2 12 2 2" xfId="1933"/>
    <cellStyle name="표준 2 12 2 2 2" xfId="1934"/>
    <cellStyle name="표준 2 12 2 2 2 2" xfId="1935"/>
    <cellStyle name="표준 2 12 2 2 2 2 2" xfId="1936"/>
    <cellStyle name="표준 2 12 2 2 2 2 3" xfId="1937"/>
    <cellStyle name="표준 2 12 2 2 2 3" xfId="1938"/>
    <cellStyle name="표준 2 12 2 2 3" xfId="1939"/>
    <cellStyle name="표준 2 12 2 2 4" xfId="1940"/>
    <cellStyle name="표준 2 12 2 2 5" xfId="1941"/>
    <cellStyle name="표준 2 12 2 2 6" xfId="1942"/>
    <cellStyle name="표준 2 12 2 2 7" xfId="1943"/>
    <cellStyle name="표준 2 12 2 2 8" xfId="1944"/>
    <cellStyle name="표준 2 12 2 3" xfId="1945"/>
    <cellStyle name="표준 2 12 2 3 2" xfId="1946"/>
    <cellStyle name="표준 2 12 2 3 2 2" xfId="1947"/>
    <cellStyle name="표준 2 12 2 3 2 3" xfId="1948"/>
    <cellStyle name="표준 2 12 2 3 3" xfId="1949"/>
    <cellStyle name="표준 2 12 2 4" xfId="1950"/>
    <cellStyle name="표준 2 12 2 5" xfId="1951"/>
    <cellStyle name="표준 2 12 2 6" xfId="1952"/>
    <cellStyle name="표준 2 12 2 7" xfId="1953"/>
    <cellStyle name="표준 2 12 2 8" xfId="1954"/>
    <cellStyle name="표준 2 12 3" xfId="1955"/>
    <cellStyle name="표준 2 12 4" xfId="1956"/>
    <cellStyle name="표준 2 12 5" xfId="1957"/>
    <cellStyle name="표준 2 12 6" xfId="1958"/>
    <cellStyle name="표준 2 12 7" xfId="1959"/>
    <cellStyle name="표준 2 12 8" xfId="1960"/>
    <cellStyle name="표준 2 12 9" xfId="1961"/>
    <cellStyle name="표준 2 13" xfId="1962"/>
    <cellStyle name="표준 2 13 10" xfId="1963"/>
    <cellStyle name="표준 2 13 10 2" xfId="1964"/>
    <cellStyle name="표준 2 13 10 2 2" xfId="1965"/>
    <cellStyle name="표준 2 13 10 2 3" xfId="1966"/>
    <cellStyle name="표준 2 13 10 3" xfId="1967"/>
    <cellStyle name="표준 2 13 11" xfId="1968"/>
    <cellStyle name="표준 2 13 12" xfId="1969"/>
    <cellStyle name="표준 2 13 13" xfId="1970"/>
    <cellStyle name="표준 2 13 14" xfId="1971"/>
    <cellStyle name="표준 2 13 15" xfId="1972"/>
    <cellStyle name="표준 2 13 16" xfId="1973"/>
    <cellStyle name="표준 2 13 2" xfId="1974"/>
    <cellStyle name="표준 2 13 2 2" xfId="1975"/>
    <cellStyle name="표준 2 13 2 2 2" xfId="1976"/>
    <cellStyle name="표준 2 13 2 2 2 2" xfId="1977"/>
    <cellStyle name="표준 2 13 2 2 2 2 2" xfId="1978"/>
    <cellStyle name="표준 2 13 2 2 2 2 3" xfId="1979"/>
    <cellStyle name="표준 2 13 2 2 2 3" xfId="1980"/>
    <cellStyle name="표준 2 13 2 2 3" xfId="1981"/>
    <cellStyle name="표준 2 13 2 2 4" xfId="1982"/>
    <cellStyle name="표준 2 13 2 2 5" xfId="1983"/>
    <cellStyle name="표준 2 13 2 2 6" xfId="1984"/>
    <cellStyle name="표준 2 13 2 2 7" xfId="1985"/>
    <cellStyle name="표준 2 13 2 2 8" xfId="1986"/>
    <cellStyle name="표준 2 13 2 3" xfId="1987"/>
    <cellStyle name="표준 2 13 2 3 2" xfId="1988"/>
    <cellStyle name="표준 2 13 2 3 2 2" xfId="1989"/>
    <cellStyle name="표준 2 13 2 3 2 3" xfId="1990"/>
    <cellStyle name="표준 2 13 2 3 3" xfId="1991"/>
    <cellStyle name="표준 2 13 2 4" xfId="1992"/>
    <cellStyle name="표준 2 13 2 5" xfId="1993"/>
    <cellStyle name="표준 2 13 2 6" xfId="1994"/>
    <cellStyle name="표준 2 13 2 7" xfId="1995"/>
    <cellStyle name="표준 2 13 2 8" xfId="1996"/>
    <cellStyle name="표준 2 13 3" xfId="1997"/>
    <cellStyle name="표준 2 13 4" xfId="1998"/>
    <cellStyle name="표준 2 13 5" xfId="1999"/>
    <cellStyle name="표준 2 13 6" xfId="2000"/>
    <cellStyle name="표준 2 13 7" xfId="2001"/>
    <cellStyle name="표준 2 13 8" xfId="2002"/>
    <cellStyle name="표준 2 13 9" xfId="2003"/>
    <cellStyle name="표준 2 14" xfId="2004"/>
    <cellStyle name="표준 2 14 10" xfId="2005"/>
    <cellStyle name="표준 2 14 10 2" xfId="2006"/>
    <cellStyle name="표준 2 14 10 2 2" xfId="2007"/>
    <cellStyle name="표준 2 14 10 2 3" xfId="2008"/>
    <cellStyle name="표준 2 14 10 3" xfId="2009"/>
    <cellStyle name="표준 2 14 11" xfId="2010"/>
    <cellStyle name="표준 2 14 12" xfId="2011"/>
    <cellStyle name="표준 2 14 13" xfId="2012"/>
    <cellStyle name="표준 2 14 14" xfId="2013"/>
    <cellStyle name="표준 2 14 15" xfId="2014"/>
    <cellStyle name="표준 2 14 16" xfId="2015"/>
    <cellStyle name="표준 2 14 2" xfId="2016"/>
    <cellStyle name="표준 2 14 2 2" xfId="2017"/>
    <cellStyle name="표준 2 14 2 2 2" xfId="2018"/>
    <cellStyle name="표준 2 14 2 2 2 2" xfId="2019"/>
    <cellStyle name="표준 2 14 2 2 2 2 2" xfId="2020"/>
    <cellStyle name="표준 2 14 2 2 2 2 3" xfId="2021"/>
    <cellStyle name="표준 2 14 2 2 2 3" xfId="2022"/>
    <cellStyle name="표준 2 14 2 2 3" xfId="2023"/>
    <cellStyle name="표준 2 14 2 2 4" xfId="2024"/>
    <cellStyle name="표준 2 14 2 2 5" xfId="2025"/>
    <cellStyle name="표준 2 14 2 2 6" xfId="2026"/>
    <cellStyle name="표준 2 14 2 2 7" xfId="2027"/>
    <cellStyle name="표준 2 14 2 2 8" xfId="2028"/>
    <cellStyle name="표준 2 14 2 3" xfId="2029"/>
    <cellStyle name="표준 2 14 2 3 2" xfId="2030"/>
    <cellStyle name="표준 2 14 2 3 2 2" xfId="2031"/>
    <cellStyle name="표준 2 14 2 3 2 3" xfId="2032"/>
    <cellStyle name="표준 2 14 2 3 3" xfId="2033"/>
    <cellStyle name="표준 2 14 2 4" xfId="2034"/>
    <cellStyle name="표준 2 14 2 5" xfId="2035"/>
    <cellStyle name="표준 2 14 2 6" xfId="2036"/>
    <cellStyle name="표준 2 14 2 7" xfId="2037"/>
    <cellStyle name="표준 2 14 2 8" xfId="2038"/>
    <cellStyle name="표준 2 14 3" xfId="2039"/>
    <cellStyle name="표준 2 14 4" xfId="2040"/>
    <cellStyle name="표준 2 14 5" xfId="2041"/>
    <cellStyle name="표준 2 14 6" xfId="2042"/>
    <cellStyle name="표준 2 14 7" xfId="2043"/>
    <cellStyle name="표준 2 14 8" xfId="2044"/>
    <cellStyle name="표준 2 14 9" xfId="2045"/>
    <cellStyle name="표준 2 15" xfId="2046"/>
    <cellStyle name="표준 2 16" xfId="2047"/>
    <cellStyle name="표준 2 17" xfId="2048"/>
    <cellStyle name="표준 2 18" xfId="2049"/>
    <cellStyle name="표준 2 19" xfId="2050"/>
    <cellStyle name="표준 2 2" xfId="2051"/>
    <cellStyle name="표준 2 2 10" xfId="2052"/>
    <cellStyle name="표준 2 2 11" xfId="2053"/>
    <cellStyle name="표준 2 2 12" xfId="2054"/>
    <cellStyle name="표준 2 2 12 2" xfId="2055"/>
    <cellStyle name="표준 2 2 12 2 2" xfId="2056"/>
    <cellStyle name="표준 2 2 12 2 2 2" xfId="2057"/>
    <cellStyle name="표준 2 2 12 2 2 2 2" xfId="2058"/>
    <cellStyle name="표준 2 2 12 2 2 2 2 2" xfId="2059"/>
    <cellStyle name="표준 2 2 12 2 2 2 3" xfId="2060"/>
    <cellStyle name="표준 2 2 12 2 2 2 4" xfId="2061"/>
    <cellStyle name="표준 2 2 12 2 2 3" xfId="2062"/>
    <cellStyle name="표준 2 2 12 2 2 3 2" xfId="2063"/>
    <cellStyle name="표준 2 2 12 2 2 4" xfId="2064"/>
    <cellStyle name="표준 2 2 12 2 3" xfId="2065"/>
    <cellStyle name="표준 2 2 12 2 4" xfId="2066"/>
    <cellStyle name="표준 2 2 12 2 5" xfId="2067"/>
    <cellStyle name="표준 2 2 12 2 5 2" xfId="2068"/>
    <cellStyle name="표준 2 2 12 2 6" xfId="2069"/>
    <cellStyle name="표준 2 2 12 2 7" xfId="2070"/>
    <cellStyle name="표준 2 2 12 3" xfId="2071"/>
    <cellStyle name="표준 2 2 12 3 2" xfId="2072"/>
    <cellStyle name="표준 2 2 12 3 2 2" xfId="2073"/>
    <cellStyle name="표준 2 2 12 3 2 2 2" xfId="2074"/>
    <cellStyle name="표준 2 2 12 3 2 3" xfId="2075"/>
    <cellStyle name="표준 2 2 12 3 2 4" xfId="2076"/>
    <cellStyle name="표준 2 2 12 3 3" xfId="2077"/>
    <cellStyle name="표준 2 2 12 3 3 2" xfId="2078"/>
    <cellStyle name="표준 2 2 12 3 4" xfId="2079"/>
    <cellStyle name="표준 2 2 12 4" xfId="2080"/>
    <cellStyle name="표준 2 2 12 5" xfId="2081"/>
    <cellStyle name="표준 2 2 12 5 2" xfId="2082"/>
    <cellStyle name="표준 2 2 12 6" xfId="2083"/>
    <cellStyle name="표준 2 2 12 7" xfId="2084"/>
    <cellStyle name="표준 2 2 13" xfId="2085"/>
    <cellStyle name="표준 2 2 14" xfId="2086"/>
    <cellStyle name="표준 2 2 15" xfId="2087"/>
    <cellStyle name="표준 2 2 15 2" xfId="2088"/>
    <cellStyle name="표준 2 2 15 2 2" xfId="2089"/>
    <cellStyle name="표준 2 2 15 2 2 2" xfId="2090"/>
    <cellStyle name="표준 2 2 15 2 3" xfId="2091"/>
    <cellStyle name="표준 2 2 15 2 4" xfId="2092"/>
    <cellStyle name="표준 2 2 15 3" xfId="2093"/>
    <cellStyle name="표준 2 2 15 3 2" xfId="2094"/>
    <cellStyle name="표준 2 2 15 4" xfId="2095"/>
    <cellStyle name="표준 2 2 16" xfId="2096"/>
    <cellStyle name="표준 2 2 17" xfId="2097"/>
    <cellStyle name="표준 2 2 18" xfId="2098"/>
    <cellStyle name="표준 2 2 18 2" xfId="2099"/>
    <cellStyle name="표준 2 2 19" xfId="2100"/>
    <cellStyle name="표준 2 2 2" xfId="2101"/>
    <cellStyle name="표준 2 2 2 10" xfId="2102"/>
    <cellStyle name="표준 2 2 2 11" xfId="2103"/>
    <cellStyle name="표준 2 2 2 11 2" xfId="2104"/>
    <cellStyle name="표준 2 2 2 11 2 2" xfId="2105"/>
    <cellStyle name="표준 2 2 2 11 2 2 2" xfId="2106"/>
    <cellStyle name="표준 2 2 2 11 2 3" xfId="2107"/>
    <cellStyle name="표준 2 2 2 11 2 4" xfId="2108"/>
    <cellStyle name="표준 2 2 2 11 3" xfId="2109"/>
    <cellStyle name="표준 2 2 2 11 3 2" xfId="2110"/>
    <cellStyle name="표준 2 2 2 11 4" xfId="2111"/>
    <cellStyle name="표준 2 2 2 12" xfId="2112"/>
    <cellStyle name="표준 2 2 2 13" xfId="2113"/>
    <cellStyle name="표준 2 2 2 14" xfId="2114"/>
    <cellStyle name="표준 2 2 2 14 2" xfId="2115"/>
    <cellStyle name="표준 2 2 2 15" xfId="2116"/>
    <cellStyle name="표준 2 2 2 16" xfId="2117"/>
    <cellStyle name="표준 2 2 2 17" xfId="2118"/>
    <cellStyle name="표준 2 2 2 17 2" xfId="2119"/>
    <cellStyle name="표준 2 2 2 18" xfId="2120"/>
    <cellStyle name="표준 2 2 2 18 2" xfId="2121"/>
    <cellStyle name="표준 2 2 2 18 2 2" xfId="2122"/>
    <cellStyle name="표준 2 2 2 19" xfId="2123"/>
    <cellStyle name="표준 2 2 2 2" xfId="2124"/>
    <cellStyle name="표준 2 2 2 2 10" xfId="2125"/>
    <cellStyle name="표준 2 2 2 2 11" xfId="2126"/>
    <cellStyle name="표준 2 2 2 2 11 2" xfId="2127"/>
    <cellStyle name="표준 2 2 2 2 11 2 2" xfId="2128"/>
    <cellStyle name="표준 2 2 2 2 11 2 2 2" xfId="2129"/>
    <cellStyle name="표준 2 2 2 2 11 2 3" xfId="2130"/>
    <cellStyle name="표준 2 2 2 2 11 2 4" xfId="2131"/>
    <cellStyle name="표준 2 2 2 2 11 3" xfId="2132"/>
    <cellStyle name="표준 2 2 2 2 11 3 2" xfId="2133"/>
    <cellStyle name="표준 2 2 2 2 11 4" xfId="2134"/>
    <cellStyle name="표준 2 2 2 2 12" xfId="2135"/>
    <cellStyle name="표준 2 2 2 2 13" xfId="2136"/>
    <cellStyle name="표준 2 2 2 2 14" xfId="2137"/>
    <cellStyle name="표준 2 2 2 2 14 2" xfId="2138"/>
    <cellStyle name="표준 2 2 2 2 15" xfId="2139"/>
    <cellStyle name="표준 2 2 2 2 16" xfId="2140"/>
    <cellStyle name="표준 2 2 2 2 17" xfId="2141"/>
    <cellStyle name="표준 2 2 2 2 17 2" xfId="2142"/>
    <cellStyle name="표준 2 2 2 2 18" xfId="2143"/>
    <cellStyle name="표준 2 2 2 2 18 2" xfId="2144"/>
    <cellStyle name="표준 2 2 2 2 18 2 2" xfId="2145"/>
    <cellStyle name="표준 2 2 2 2 19" xfId="2146"/>
    <cellStyle name="표준 2 2 2 2 2" xfId="2147"/>
    <cellStyle name="표준 2 2 2 2 2 10" xfId="2148"/>
    <cellStyle name="표준 2 2 2 2 2 11" xfId="2149"/>
    <cellStyle name="표준 2 2 2 2 2 12" xfId="2150"/>
    <cellStyle name="표준 2 2 2 2 2 12 2" xfId="2151"/>
    <cellStyle name="표준 2 2 2 2 2 13" xfId="2152"/>
    <cellStyle name="표준 2 2 2 2 2 14" xfId="2153"/>
    <cellStyle name="표준 2 2 2 2 2 15" xfId="2154"/>
    <cellStyle name="표준 2 2 2 2 2 15 2" xfId="2155"/>
    <cellStyle name="표준 2 2 2 2 2 16" xfId="2156"/>
    <cellStyle name="표준 2 2 2 2 2 16 2" xfId="2157"/>
    <cellStyle name="표준 2 2 2 2 2 16 2 2" xfId="2158"/>
    <cellStyle name="표준 2 2 2 2 2 17" xfId="2159"/>
    <cellStyle name="표준 2 2 2 2 2 18" xfId="2160"/>
    <cellStyle name="표준 2 2 2 2 2 18 2" xfId="2161"/>
    <cellStyle name="표준 2 2 2 2 2 2" xfId="2162"/>
    <cellStyle name="표준 2 2 2 2 2 2 10" xfId="2163"/>
    <cellStyle name="표준 2 2 2 2 2 2 11" xfId="2164"/>
    <cellStyle name="표준 2 2 2 2 2 2 12" xfId="2165"/>
    <cellStyle name="표준 2 2 2 2 2 2 12 2" xfId="2166"/>
    <cellStyle name="표준 2 2 2 2 2 2 13" xfId="2167"/>
    <cellStyle name="표준 2 2 2 2 2 2 14" xfId="2168"/>
    <cellStyle name="표준 2 2 2 2 2 2 15" xfId="2169"/>
    <cellStyle name="표준 2 2 2 2 2 2 15 2" xfId="2170"/>
    <cellStyle name="표준 2 2 2 2 2 2 16" xfId="2171"/>
    <cellStyle name="표준 2 2 2 2 2 2 16 2" xfId="2172"/>
    <cellStyle name="표준 2 2 2 2 2 2 16 2 2" xfId="2173"/>
    <cellStyle name="표준 2 2 2 2 2 2 17" xfId="2174"/>
    <cellStyle name="표준 2 2 2 2 2 2 18" xfId="2175"/>
    <cellStyle name="표준 2 2 2 2 2 2 18 2" xfId="2176"/>
    <cellStyle name="표준 2 2 2 2 2 2 2" xfId="2177"/>
    <cellStyle name="표준 2 2 2 2 2 2 2 10" xfId="2178"/>
    <cellStyle name="표준 2 2 2 2 2 2 2 11" xfId="2179"/>
    <cellStyle name="표준 2 2 2 2 2 2 2 11 2" xfId="2180"/>
    <cellStyle name="표준 2 2 2 2 2 2 2 12" xfId="2181"/>
    <cellStyle name="표준 2 2 2 2 2 2 2 12 2" xfId="2182"/>
    <cellStyle name="표준 2 2 2 2 2 2 2 12 2 2" xfId="2183"/>
    <cellStyle name="표준 2 2 2 2 2 2 2 13" xfId="2184"/>
    <cellStyle name="표준 2 2 2 2 2 2 2 14" xfId="2185"/>
    <cellStyle name="표준 2 2 2 2 2 2 2 14 2" xfId="2186"/>
    <cellStyle name="표준 2 2 2 2 2 2 2 2" xfId="2187"/>
    <cellStyle name="표준 2 2 2 2 2 2 2 2 10" xfId="2188"/>
    <cellStyle name="표준 2 2 2 2 2 2 2 2 11" xfId="2189"/>
    <cellStyle name="표준 2 2 2 2 2 2 2 2 11 2" xfId="2190"/>
    <cellStyle name="표준 2 2 2 2 2 2 2 2 12" xfId="2191"/>
    <cellStyle name="표준 2 2 2 2 2 2 2 2 12 2" xfId="2192"/>
    <cellStyle name="표준 2 2 2 2 2 2 2 2 12 2 2" xfId="2193"/>
    <cellStyle name="표준 2 2 2 2 2 2 2 2 13" xfId="2194"/>
    <cellStyle name="표준 2 2 2 2 2 2 2 2 14" xfId="2195"/>
    <cellStyle name="표준 2 2 2 2 2 2 2 2 14 2" xfId="2196"/>
    <cellStyle name="표준 2 2 2 2 2 2 2 2 2" xfId="2197"/>
    <cellStyle name="표준 2 2 2 2 2 2 2 2 2 10" xfId="2198"/>
    <cellStyle name="표준 2 2 2 2 2 2 2 2 2 11" xfId="2199"/>
    <cellStyle name="표준 2 2 2 2 2 2 2 2 2 11 2" xfId="2200"/>
    <cellStyle name="표준 2 2 2 2 2 2 2 2 2 2" xfId="2201"/>
    <cellStyle name="표준 2 2 2 2 2 2 2 2 2 2 10" xfId="2202"/>
    <cellStyle name="표준 2 2 2 2 2 2 2 2 2 2 11" xfId="2203"/>
    <cellStyle name="표준 2 2 2 2 2 2 2 2 2 2 11 2" xfId="2204"/>
    <cellStyle name="표준 2 2 2 2 2 2 2 2 2 2 2" xfId="2205"/>
    <cellStyle name="표준 2 2 2 2 2 2 2 2 2 2 2 2" xfId="2206"/>
    <cellStyle name="표준 2 2 2 2 2 2 2 2 2 2 2 2 2" xfId="2207"/>
    <cellStyle name="표준 2 2 2 2 2 2 2 2 2 2 2 2 2 2" xfId="2208"/>
    <cellStyle name="표준 2 2 2 2 2 2 2 2 2 2 2 2 2 2 2" xfId="2209"/>
    <cellStyle name="표준 2 2 2 2 2 2 2 2 2 2 2 2 2 2 2 2" xfId="2210"/>
    <cellStyle name="표준 2 2 2 2 2 2 2 2 2 2 2 2 2 2 2 2 2" xfId="2211"/>
    <cellStyle name="표준 2 2 2 2 2 2 2 2 2 2 2 2 2 2 2 2 2 2" xfId="2212"/>
    <cellStyle name="표준 2 2 2 2 2 2 2 2 2 2 2 2 2 2 2 2 2 2 2" xfId="2213"/>
    <cellStyle name="표준 2 2 2 2 2 2 2 2 2 2 2 2 2 2 2 2 2 2 2 2" xfId="2214"/>
    <cellStyle name="표준 2 2 2 2 2 2 2 2 2 2 2 2 2 2 2 2 2 2 2 2 2" xfId="2215"/>
    <cellStyle name="표준 2 2 2 2 2 2 2 2 2 2 2 2 2 2 2 2 2 2 2 2 2 2" xfId="2216"/>
    <cellStyle name="표준 2 2 2 2 2 2 2 2 2 2 2 2 2 2 2 2 2 2 2 2 3" xfId="2217"/>
    <cellStyle name="표준 2 2 2 2 2 2 2 2 2 2 2 2 2 2 2 2 2 2 2 3" xfId="2218"/>
    <cellStyle name="표준 2 2 2 2 2 2 2 2 2 2 2 2 2 2 2 2 2 2 2 3 2" xfId="2219"/>
    <cellStyle name="표준 2 2 2 2 2 2 2 2 2 2 2 2 2 2 2 2 2 2 3" xfId="2220"/>
    <cellStyle name="표준 2 2 2 2 2 2 2 2 2 2 2 2 2 2 2 2 2 2 3 2" xfId="2221"/>
    <cellStyle name="표준 2 2 2 2 2 2 2 2 2 2 2 2 2 2 2 2 2 3" xfId="2222"/>
    <cellStyle name="표준 2 2 2 2 2 2 2 2 2 2 2 2 2 2 2 2 2 4" xfId="2223"/>
    <cellStyle name="표준 2 2 2 2 2 2 2 2 2 2 2 2 2 2 2 2 2 4 2" xfId="2224"/>
    <cellStyle name="표준 2 2 2 2 2 2 2 2 2 2 2 2 2 2 2 2 3" xfId="2225"/>
    <cellStyle name="표준 2 2 2 2 2 2 2 2 2 2 2 2 2 2 2 2 3 2" xfId="2226"/>
    <cellStyle name="표준 2 2 2 2 2 2 2 2 2 2 2 2 2 2 2 2 4" xfId="2227"/>
    <cellStyle name="표준 2 2 2 2 2 2 2 2 2 2 2 2 2 2 2 2 4 2" xfId="2228"/>
    <cellStyle name="표준 2 2 2 2 2 2 2 2 2 2 2 2 2 2 2 3" xfId="2229"/>
    <cellStyle name="표준 2 2 2 2 2 2 2 2 2 2 2 2 2 2 2 3 2" xfId="2230"/>
    <cellStyle name="표준 2 2 2 2 2 2 2 2 2 2 2 2 2 2 2 3 2 2" xfId="2231"/>
    <cellStyle name="표준 2 2 2 2 2 2 2 2 2 2 2 2 2 2 2 4" xfId="2232"/>
    <cellStyle name="표준 2 2 2 2 2 2 2 2 2 2 2 2 2 2 2 5" xfId="2233"/>
    <cellStyle name="표준 2 2 2 2 2 2 2 2 2 2 2 2 2 2 2 5 2" xfId="2234"/>
    <cellStyle name="표준 2 2 2 2 2 2 2 2 2 2 2 2 2 2 3" xfId="2235"/>
    <cellStyle name="표준 2 2 2 2 2 2 2 2 2 2 2 2 2 2 4" xfId="2236"/>
    <cellStyle name="표준 2 2 2 2 2 2 2 2 2 2 2 2 2 2 4 2" xfId="2237"/>
    <cellStyle name="표준 2 2 2 2 2 2 2 2 2 2 2 2 2 2 4 2 2" xfId="2238"/>
    <cellStyle name="표준 2 2 2 2 2 2 2 2 2 2 2 2 2 2 5" xfId="2239"/>
    <cellStyle name="표준 2 2 2 2 2 2 2 2 2 2 2 2 2 2 6" xfId="2240"/>
    <cellStyle name="표준 2 2 2 2 2 2 2 2 2 2 2 2 2 2 6 2" xfId="2241"/>
    <cellStyle name="표준 2 2 2 2 2 2 2 2 2 2 2 2 2 3" xfId="2242"/>
    <cellStyle name="표준 2 2 2 2 2 2 2 2 2 2 2 2 2 3 2" xfId="2243"/>
    <cellStyle name="표준 2 2 2 2 2 2 2 2 2 2 2 2 2 4" xfId="2244"/>
    <cellStyle name="표준 2 2 2 2 2 2 2 2 2 2 2 2 2 4 2" xfId="2245"/>
    <cellStyle name="표준 2 2 2 2 2 2 2 2 2 2 2 2 2 4 2 2" xfId="2246"/>
    <cellStyle name="표준 2 2 2 2 2 2 2 2 2 2 2 2 2 5" xfId="2247"/>
    <cellStyle name="표준 2 2 2 2 2 2 2 2 2 2 2 2 2 6" xfId="2248"/>
    <cellStyle name="표준 2 2 2 2 2 2 2 2 2 2 2 2 2 6 2" xfId="2249"/>
    <cellStyle name="표준 2 2 2 2 2 2 2 2 2 2 2 2 3" xfId="2250"/>
    <cellStyle name="표준 2 2 2 2 2 2 2 2 2 2 2 2 4" xfId="2251"/>
    <cellStyle name="표준 2 2 2 2 2 2 2 2 2 2 2 2 5" xfId="2252"/>
    <cellStyle name="표준 2 2 2 2 2 2 2 2 2 2 2 2 5 2" xfId="2253"/>
    <cellStyle name="표준 2 2 2 2 2 2 2 2 2 2 2 2 6" xfId="2254"/>
    <cellStyle name="표준 2 2 2 2 2 2 2 2 2 2 2 2 6 2" xfId="2255"/>
    <cellStyle name="표준 2 2 2 2 2 2 2 2 2 2 2 2 6 2 2" xfId="2256"/>
    <cellStyle name="표준 2 2 2 2 2 2 2 2 2 2 2 2 7" xfId="2257"/>
    <cellStyle name="표준 2 2 2 2 2 2 2 2 2 2 2 2 8" xfId="2258"/>
    <cellStyle name="표준 2 2 2 2 2 2 2 2 2 2 2 2 8 2" xfId="2259"/>
    <cellStyle name="표준 2 2 2 2 2 2 2 2 2 2 2 3" xfId="2260"/>
    <cellStyle name="표준 2 2 2 2 2 2 2 2 2 2 2 3 2" xfId="2261"/>
    <cellStyle name="표준 2 2 2 2 2 2 2 2 2 2 2 4" xfId="2262"/>
    <cellStyle name="표준 2 2 2 2 2 2 2 2 2 2 2 5" xfId="2263"/>
    <cellStyle name="표준 2 2 2 2 2 2 2 2 2 2 2 5 2" xfId="2264"/>
    <cellStyle name="표준 2 2 2 2 2 2 2 2 2 2 2 6" xfId="2265"/>
    <cellStyle name="표준 2 2 2 2 2 2 2 2 2 2 2 6 2" xfId="2266"/>
    <cellStyle name="표준 2 2 2 2 2 2 2 2 2 2 2 6 2 2" xfId="2267"/>
    <cellStyle name="표준 2 2 2 2 2 2 2 2 2 2 2 7" xfId="2268"/>
    <cellStyle name="표준 2 2 2 2 2 2 2 2 2 2 2 8" xfId="2269"/>
    <cellStyle name="표준 2 2 2 2 2 2 2 2 2 2 2 8 2" xfId="2270"/>
    <cellStyle name="표준 2 2 2 2 2 2 2 2 2 2 3" xfId="2271"/>
    <cellStyle name="표준 2 2 2 2 2 2 2 2 2 2 4" xfId="2272"/>
    <cellStyle name="표준 2 2 2 2 2 2 2 2 2 2 5" xfId="2273"/>
    <cellStyle name="표준 2 2 2 2 2 2 2 2 2 2 5 2" xfId="2274"/>
    <cellStyle name="표준 2 2 2 2 2 2 2 2 2 2 6" xfId="2275"/>
    <cellStyle name="표준 2 2 2 2 2 2 2 2 2 2 7" xfId="2276"/>
    <cellStyle name="표준 2 2 2 2 2 2 2 2 2 2 8" xfId="2277"/>
    <cellStyle name="표준 2 2 2 2 2 2 2 2 2 2 8 2" xfId="2278"/>
    <cellStyle name="표준 2 2 2 2 2 2 2 2 2 2 9" xfId="2279"/>
    <cellStyle name="표준 2 2 2 2 2 2 2 2 2 2 9 2" xfId="2280"/>
    <cellStyle name="표준 2 2 2 2 2 2 2 2 2 2 9 2 2" xfId="2281"/>
    <cellStyle name="표준 2 2 2 2 2 2 2 2 2 3" xfId="2282"/>
    <cellStyle name="표준 2 2 2 2 2 2 2 2 2 3 2" xfId="2283"/>
    <cellStyle name="표준 2 2 2 2 2 2 2 2 2 3 2 2" xfId="2284"/>
    <cellStyle name="표준 2 2 2 2 2 2 2 2 2 3 2 2 2" xfId="2285"/>
    <cellStyle name="표준 2 2 2 2 2 2 2 2 2 3 2 3" xfId="2286"/>
    <cellStyle name="표준 2 2 2 2 2 2 2 2 2 3 2 4" xfId="2287"/>
    <cellStyle name="표준 2 2 2 2 2 2 2 2 2 3 3" xfId="2288"/>
    <cellStyle name="표준 2 2 2 2 2 2 2 2 2 3 3 2" xfId="2289"/>
    <cellStyle name="표준 2 2 2 2 2 2 2 2 2 3 4" xfId="2290"/>
    <cellStyle name="표준 2 2 2 2 2 2 2 2 2 4" xfId="2291"/>
    <cellStyle name="표준 2 2 2 2 2 2 2 2 2 5" xfId="2292"/>
    <cellStyle name="표준 2 2 2 2 2 2 2 2 2 5 2" xfId="2293"/>
    <cellStyle name="표준 2 2 2 2 2 2 2 2 2 6" xfId="2294"/>
    <cellStyle name="표준 2 2 2 2 2 2 2 2 2 7" xfId="2295"/>
    <cellStyle name="표준 2 2 2 2 2 2 2 2 2 8" xfId="2296"/>
    <cellStyle name="표준 2 2 2 2 2 2 2 2 2 8 2" xfId="2297"/>
    <cellStyle name="표준 2 2 2 2 2 2 2 2 2 9" xfId="2298"/>
    <cellStyle name="표준 2 2 2 2 2 2 2 2 2 9 2" xfId="2299"/>
    <cellStyle name="표준 2 2 2 2 2 2 2 2 2 9 2 2" xfId="2300"/>
    <cellStyle name="표준 2 2 2 2 2 2 2 2 3" xfId="2301"/>
    <cellStyle name="표준 2 2 2 2 2 2 2 2 4" xfId="2302"/>
    <cellStyle name="표준 2 2 2 2 2 2 2 2 5" xfId="2303"/>
    <cellStyle name="표준 2 2 2 2 2 2 2 2 5 2" xfId="2304"/>
    <cellStyle name="표준 2 2 2 2 2 2 2 2 5 2 2" xfId="2305"/>
    <cellStyle name="표준 2 2 2 2 2 2 2 2 5 2 2 2" xfId="2306"/>
    <cellStyle name="표준 2 2 2 2 2 2 2 2 5 2 3" xfId="2307"/>
    <cellStyle name="표준 2 2 2 2 2 2 2 2 5 2 4" xfId="2308"/>
    <cellStyle name="표준 2 2 2 2 2 2 2 2 5 3" xfId="2309"/>
    <cellStyle name="표준 2 2 2 2 2 2 2 2 5 3 2" xfId="2310"/>
    <cellStyle name="표준 2 2 2 2 2 2 2 2 5 4" xfId="2311"/>
    <cellStyle name="표준 2 2 2 2 2 2 2 2 6" xfId="2312"/>
    <cellStyle name="표준 2 2 2 2 2 2 2 2 7" xfId="2313"/>
    <cellStyle name="표준 2 2 2 2 2 2 2 2 8" xfId="2314"/>
    <cellStyle name="표준 2 2 2 2 2 2 2 2 8 2" xfId="2315"/>
    <cellStyle name="표준 2 2 2 2 2 2 2 2 9" xfId="2316"/>
    <cellStyle name="표준 2 2 2 2 2 2 2 3" xfId="2317"/>
    <cellStyle name="표준 2 2 2 2 2 2 2 3 2" xfId="2318"/>
    <cellStyle name="표준 2 2 2 2 2 2 2 3 2 2" xfId="2319"/>
    <cellStyle name="표준 2 2 2 2 2 2 2 3 2 2 2" xfId="2320"/>
    <cellStyle name="표준 2 2 2 2 2 2 2 3 2 2 2 2" xfId="2321"/>
    <cellStyle name="표준 2 2 2 2 2 2 2 3 2 2 2 2 2" xfId="2322"/>
    <cellStyle name="표준 2 2 2 2 2 2 2 3 2 2 2 3" xfId="2323"/>
    <cellStyle name="표준 2 2 2 2 2 2 2 3 2 2 2 4" xfId="2324"/>
    <cellStyle name="표준 2 2 2 2 2 2 2 3 2 2 3" xfId="2325"/>
    <cellStyle name="표준 2 2 2 2 2 2 2 3 2 2 3 2" xfId="2326"/>
    <cellStyle name="표준 2 2 2 2 2 2 2 3 2 2 4" xfId="2327"/>
    <cellStyle name="표준 2 2 2 2 2 2 2 3 2 3" xfId="2328"/>
    <cellStyle name="표준 2 2 2 2 2 2 2 3 2 4" xfId="2329"/>
    <cellStyle name="표준 2 2 2 2 2 2 2 3 2 5" xfId="2330"/>
    <cellStyle name="표준 2 2 2 2 2 2 2 3 2 5 2" xfId="2331"/>
    <cellStyle name="표준 2 2 2 2 2 2 2 3 2 6" xfId="2332"/>
    <cellStyle name="표준 2 2 2 2 2 2 2 3 2 7" xfId="2333"/>
    <cellStyle name="표준 2 2 2 2 2 2 2 3 3" xfId="2334"/>
    <cellStyle name="표준 2 2 2 2 2 2 2 3 3 2" xfId="2335"/>
    <cellStyle name="표준 2 2 2 2 2 2 2 3 3 2 2" xfId="2336"/>
    <cellStyle name="표준 2 2 2 2 2 2 2 3 3 2 2 2" xfId="2337"/>
    <cellStyle name="표준 2 2 2 2 2 2 2 3 3 2 3" xfId="2338"/>
    <cellStyle name="표준 2 2 2 2 2 2 2 3 3 2 4" xfId="2339"/>
    <cellStyle name="표준 2 2 2 2 2 2 2 3 3 3" xfId="2340"/>
    <cellStyle name="표준 2 2 2 2 2 2 2 3 3 3 2" xfId="2341"/>
    <cellStyle name="표준 2 2 2 2 2 2 2 3 3 4" xfId="2342"/>
    <cellStyle name="표준 2 2 2 2 2 2 2 3 4" xfId="2343"/>
    <cellStyle name="표준 2 2 2 2 2 2 2 3 5" xfId="2344"/>
    <cellStyle name="표준 2 2 2 2 2 2 2 3 5 2" xfId="2345"/>
    <cellStyle name="표준 2 2 2 2 2 2 2 3 6" xfId="2346"/>
    <cellStyle name="표준 2 2 2 2 2 2 2 3 7" xfId="2347"/>
    <cellStyle name="표준 2 2 2 2 2 2 2 4" xfId="2348"/>
    <cellStyle name="표준 2 2 2 2 2 2 2 5" xfId="2349"/>
    <cellStyle name="표준 2 2 2 2 2 2 2 5 2" xfId="2350"/>
    <cellStyle name="표준 2 2 2 2 2 2 2 5 2 2" xfId="2351"/>
    <cellStyle name="표준 2 2 2 2 2 2 2 5 2 2 2" xfId="2352"/>
    <cellStyle name="표준 2 2 2 2 2 2 2 5 2 3" xfId="2353"/>
    <cellStyle name="표준 2 2 2 2 2 2 2 5 2 4" xfId="2354"/>
    <cellStyle name="표준 2 2 2 2 2 2 2 5 3" xfId="2355"/>
    <cellStyle name="표준 2 2 2 2 2 2 2 5 3 2" xfId="2356"/>
    <cellStyle name="표준 2 2 2 2 2 2 2 5 4" xfId="2357"/>
    <cellStyle name="표준 2 2 2 2 2 2 2 6" xfId="2358"/>
    <cellStyle name="표준 2 2 2 2 2 2 2 7" xfId="2359"/>
    <cellStyle name="표준 2 2 2 2 2 2 2 8" xfId="2360"/>
    <cellStyle name="표준 2 2 2 2 2 2 2 8 2" xfId="2361"/>
    <cellStyle name="표준 2 2 2 2 2 2 2 9" xfId="2362"/>
    <cellStyle name="표준 2 2 2 2 2 2 3" xfId="2363"/>
    <cellStyle name="표준 2 2 2 2 2 2 4" xfId="2364"/>
    <cellStyle name="표준 2 2 2 2 2 2 5" xfId="2365"/>
    <cellStyle name="표준 2 2 2 2 2 2 6" xfId="2366"/>
    <cellStyle name="표준 2 2 2 2 2 2 6 2" xfId="2367"/>
    <cellStyle name="표준 2 2 2 2 2 2 6 2 2" xfId="2368"/>
    <cellStyle name="표준 2 2 2 2 2 2 6 2 2 2" xfId="2369"/>
    <cellStyle name="표준 2 2 2 2 2 2 6 2 2 2 2" xfId="2370"/>
    <cellStyle name="표준 2 2 2 2 2 2 6 2 2 2 2 2" xfId="2371"/>
    <cellStyle name="표준 2 2 2 2 2 2 6 2 2 2 3" xfId="2372"/>
    <cellStyle name="표준 2 2 2 2 2 2 6 2 2 2 4" xfId="2373"/>
    <cellStyle name="표준 2 2 2 2 2 2 6 2 2 3" xfId="2374"/>
    <cellStyle name="표준 2 2 2 2 2 2 6 2 2 3 2" xfId="2375"/>
    <cellStyle name="표준 2 2 2 2 2 2 6 2 2 4" xfId="2376"/>
    <cellStyle name="표준 2 2 2 2 2 2 6 2 3" xfId="2377"/>
    <cellStyle name="표준 2 2 2 2 2 2 6 2 4" xfId="2378"/>
    <cellStyle name="표준 2 2 2 2 2 2 6 2 5" xfId="2379"/>
    <cellStyle name="표준 2 2 2 2 2 2 6 2 5 2" xfId="2380"/>
    <cellStyle name="표준 2 2 2 2 2 2 6 2 6" xfId="2381"/>
    <cellStyle name="표준 2 2 2 2 2 2 6 2 7" xfId="2382"/>
    <cellStyle name="표준 2 2 2 2 2 2 6 3" xfId="2383"/>
    <cellStyle name="표준 2 2 2 2 2 2 6 3 2" xfId="2384"/>
    <cellStyle name="표준 2 2 2 2 2 2 6 3 2 2" xfId="2385"/>
    <cellStyle name="표준 2 2 2 2 2 2 6 3 2 2 2" xfId="2386"/>
    <cellStyle name="표준 2 2 2 2 2 2 6 3 2 3" xfId="2387"/>
    <cellStyle name="표준 2 2 2 2 2 2 6 3 2 4" xfId="2388"/>
    <cellStyle name="표준 2 2 2 2 2 2 6 3 3" xfId="2389"/>
    <cellStyle name="표준 2 2 2 2 2 2 6 3 3 2" xfId="2390"/>
    <cellStyle name="표준 2 2 2 2 2 2 6 3 4" xfId="2391"/>
    <cellStyle name="표준 2 2 2 2 2 2 6 4" xfId="2392"/>
    <cellStyle name="표준 2 2 2 2 2 2 6 5" xfId="2393"/>
    <cellStyle name="표준 2 2 2 2 2 2 6 5 2" xfId="2394"/>
    <cellStyle name="표준 2 2 2 2 2 2 6 6" xfId="2395"/>
    <cellStyle name="표준 2 2 2 2 2 2 6 7" xfId="2396"/>
    <cellStyle name="표준 2 2 2 2 2 2 7" xfId="2397"/>
    <cellStyle name="표준 2 2 2 2 2 2 8" xfId="2398"/>
    <cellStyle name="표준 2 2 2 2 2 2 9" xfId="2399"/>
    <cellStyle name="표준 2 2 2 2 2 2 9 2" xfId="2400"/>
    <cellStyle name="표준 2 2 2 2 2 2 9 2 2" xfId="2401"/>
    <cellStyle name="표준 2 2 2 2 2 2 9 2 2 2" xfId="2402"/>
    <cellStyle name="표준 2 2 2 2 2 2 9 2 3" xfId="2403"/>
    <cellStyle name="표준 2 2 2 2 2 2 9 2 4" xfId="2404"/>
    <cellStyle name="표준 2 2 2 2 2 2 9 3" xfId="2405"/>
    <cellStyle name="표준 2 2 2 2 2 2 9 3 2" xfId="2406"/>
    <cellStyle name="표준 2 2 2 2 2 2 9 4" xfId="2407"/>
    <cellStyle name="표준 2 2 2 2 2 3" xfId="2408"/>
    <cellStyle name="표준 2 2 2 2 2 3 10" xfId="2409"/>
    <cellStyle name="표준 2 2 2 2 2 3 2" xfId="2410"/>
    <cellStyle name="표준 2 2 2 2 2 3 2 10" xfId="2411"/>
    <cellStyle name="표준 2 2 2 2 2 3 2 2" xfId="2412"/>
    <cellStyle name="표준 2 2 2 2 2 3 2 2 2" xfId="2413"/>
    <cellStyle name="표준 2 2 2 2 2 3 2 2 2 2" xfId="2414"/>
    <cellStyle name="표준 2 2 2 2 2 3 2 2 2 2 2" xfId="2415"/>
    <cellStyle name="표준 2 2 2 2 2 3 2 2 2 2 2 2" xfId="2416"/>
    <cellStyle name="표준 2 2 2 2 2 3 2 2 2 2 2 2 2" xfId="2417"/>
    <cellStyle name="표준 2 2 2 2 2 3 2 2 2 2 2 3" xfId="2418"/>
    <cellStyle name="표준 2 2 2 2 2 3 2 2 2 2 2 4" xfId="2419"/>
    <cellStyle name="표준 2 2 2 2 2 3 2 2 2 2 3" xfId="2420"/>
    <cellStyle name="표준 2 2 2 2 2 3 2 2 2 2 3 2" xfId="2421"/>
    <cellStyle name="표준 2 2 2 2 2 3 2 2 2 2 4" xfId="2422"/>
    <cellStyle name="표준 2 2 2 2 2 3 2 2 2 3" xfId="2423"/>
    <cellStyle name="표준 2 2 2 2 2 3 2 2 2 4" xfId="2424"/>
    <cellStyle name="표준 2 2 2 2 2 3 2 2 2 5" xfId="2425"/>
    <cellStyle name="표준 2 2 2 2 2 3 2 2 2 5 2" xfId="2426"/>
    <cellStyle name="표준 2 2 2 2 2 3 2 2 2 6" xfId="2427"/>
    <cellStyle name="표준 2 2 2 2 2 3 2 2 2 7" xfId="2428"/>
    <cellStyle name="표준 2 2 2 2 2 3 2 2 3" xfId="2429"/>
    <cellStyle name="표준 2 2 2 2 2 3 2 2 3 2" xfId="2430"/>
    <cellStyle name="표준 2 2 2 2 2 3 2 2 3 2 2" xfId="2431"/>
    <cellStyle name="표준 2 2 2 2 2 3 2 2 3 2 2 2" xfId="2432"/>
    <cellStyle name="표준 2 2 2 2 2 3 2 2 3 2 3" xfId="2433"/>
    <cellStyle name="표준 2 2 2 2 2 3 2 2 3 2 4" xfId="2434"/>
    <cellStyle name="표준 2 2 2 2 2 3 2 2 3 3" xfId="2435"/>
    <cellStyle name="표준 2 2 2 2 2 3 2 2 3 3 2" xfId="2436"/>
    <cellStyle name="표준 2 2 2 2 2 3 2 2 3 4" xfId="2437"/>
    <cellStyle name="표준 2 2 2 2 2 3 2 2 4" xfId="2438"/>
    <cellStyle name="표준 2 2 2 2 2 3 2 2 5" xfId="2439"/>
    <cellStyle name="표준 2 2 2 2 2 3 2 2 5 2" xfId="2440"/>
    <cellStyle name="표준 2 2 2 2 2 3 2 2 6" xfId="2441"/>
    <cellStyle name="표준 2 2 2 2 2 3 2 2 7" xfId="2442"/>
    <cellStyle name="표준 2 2 2 2 2 3 2 3" xfId="2443"/>
    <cellStyle name="표준 2 2 2 2 2 3 2 4" xfId="2444"/>
    <cellStyle name="표준 2 2 2 2 2 3 2 5" xfId="2445"/>
    <cellStyle name="표준 2 2 2 2 2 3 2 5 2" xfId="2446"/>
    <cellStyle name="표준 2 2 2 2 2 3 2 5 2 2" xfId="2447"/>
    <cellStyle name="표준 2 2 2 2 2 3 2 5 2 2 2" xfId="2448"/>
    <cellStyle name="표준 2 2 2 2 2 3 2 5 2 3" xfId="2449"/>
    <cellStyle name="표준 2 2 2 2 2 3 2 5 2 4" xfId="2450"/>
    <cellStyle name="표준 2 2 2 2 2 3 2 5 3" xfId="2451"/>
    <cellStyle name="표준 2 2 2 2 2 3 2 5 3 2" xfId="2452"/>
    <cellStyle name="표준 2 2 2 2 2 3 2 5 4" xfId="2453"/>
    <cellStyle name="표준 2 2 2 2 2 3 2 6" xfId="2454"/>
    <cellStyle name="표준 2 2 2 2 2 3 2 7" xfId="2455"/>
    <cellStyle name="표준 2 2 2 2 2 3 2 8" xfId="2456"/>
    <cellStyle name="표준 2 2 2 2 2 3 2 8 2" xfId="2457"/>
    <cellStyle name="표준 2 2 2 2 2 3 2 9" xfId="2458"/>
    <cellStyle name="표준 2 2 2 2 2 3 3" xfId="2459"/>
    <cellStyle name="표준 2 2 2 2 2 3 3 2" xfId="2460"/>
    <cellStyle name="표준 2 2 2 2 2 3 3 2 2" xfId="2461"/>
    <cellStyle name="표준 2 2 2 2 2 3 3 2 2 2" xfId="2462"/>
    <cellStyle name="표준 2 2 2 2 2 3 3 2 2 2 2" xfId="2463"/>
    <cellStyle name="표준 2 2 2 2 2 3 3 2 2 2 2 2" xfId="2464"/>
    <cellStyle name="표준 2 2 2 2 2 3 3 2 2 2 3" xfId="2465"/>
    <cellStyle name="표준 2 2 2 2 2 3 3 2 2 2 4" xfId="2466"/>
    <cellStyle name="표준 2 2 2 2 2 3 3 2 2 3" xfId="2467"/>
    <cellStyle name="표준 2 2 2 2 2 3 3 2 2 3 2" xfId="2468"/>
    <cellStyle name="표준 2 2 2 2 2 3 3 2 2 4" xfId="2469"/>
    <cellStyle name="표준 2 2 2 2 2 3 3 2 3" xfId="2470"/>
    <cellStyle name="표준 2 2 2 2 2 3 3 2 4" xfId="2471"/>
    <cellStyle name="표준 2 2 2 2 2 3 3 2 5" xfId="2472"/>
    <cellStyle name="표준 2 2 2 2 2 3 3 2 5 2" xfId="2473"/>
    <cellStyle name="표준 2 2 2 2 2 3 3 2 6" xfId="2474"/>
    <cellStyle name="표준 2 2 2 2 2 3 3 2 7" xfId="2475"/>
    <cellStyle name="표준 2 2 2 2 2 3 3 3" xfId="2476"/>
    <cellStyle name="표준 2 2 2 2 2 3 3 3 2" xfId="2477"/>
    <cellStyle name="표준 2 2 2 2 2 3 3 3 2 2" xfId="2478"/>
    <cellStyle name="표준 2 2 2 2 2 3 3 3 2 2 2" xfId="2479"/>
    <cellStyle name="표준 2 2 2 2 2 3 3 3 2 3" xfId="2480"/>
    <cellStyle name="표준 2 2 2 2 2 3 3 3 2 4" xfId="2481"/>
    <cellStyle name="표준 2 2 2 2 2 3 3 3 3" xfId="2482"/>
    <cellStyle name="표준 2 2 2 2 2 3 3 3 3 2" xfId="2483"/>
    <cellStyle name="표준 2 2 2 2 2 3 3 3 4" xfId="2484"/>
    <cellStyle name="표준 2 2 2 2 2 3 3 4" xfId="2485"/>
    <cellStyle name="표준 2 2 2 2 2 3 3 5" xfId="2486"/>
    <cellStyle name="표준 2 2 2 2 2 3 3 5 2" xfId="2487"/>
    <cellStyle name="표준 2 2 2 2 2 3 3 6" xfId="2488"/>
    <cellStyle name="표준 2 2 2 2 2 3 3 7" xfId="2489"/>
    <cellStyle name="표준 2 2 2 2 2 3 4" xfId="2490"/>
    <cellStyle name="표준 2 2 2 2 2 3 5" xfId="2491"/>
    <cellStyle name="표준 2 2 2 2 2 3 5 2" xfId="2492"/>
    <cellStyle name="표준 2 2 2 2 2 3 5 2 2" xfId="2493"/>
    <cellStyle name="표준 2 2 2 2 2 3 5 2 2 2" xfId="2494"/>
    <cellStyle name="표준 2 2 2 2 2 3 5 2 3" xfId="2495"/>
    <cellStyle name="표준 2 2 2 2 2 3 5 2 4" xfId="2496"/>
    <cellStyle name="표준 2 2 2 2 2 3 5 3" xfId="2497"/>
    <cellStyle name="표준 2 2 2 2 2 3 5 3 2" xfId="2498"/>
    <cellStyle name="표준 2 2 2 2 2 3 5 4" xfId="2499"/>
    <cellStyle name="표준 2 2 2 2 2 3 6" xfId="2500"/>
    <cellStyle name="표준 2 2 2 2 2 3 7" xfId="2501"/>
    <cellStyle name="표준 2 2 2 2 2 3 8" xfId="2502"/>
    <cellStyle name="표준 2 2 2 2 2 3 8 2" xfId="2503"/>
    <cellStyle name="표준 2 2 2 2 2 3 9" xfId="2504"/>
    <cellStyle name="표준 2 2 2 2 2 4" xfId="2505"/>
    <cellStyle name="표준 2 2 2 2 2 5" xfId="2506"/>
    <cellStyle name="표준 2 2 2 2 2 6" xfId="2507"/>
    <cellStyle name="표준 2 2 2 2 2 6 2" xfId="2508"/>
    <cellStyle name="표준 2 2 2 2 2 6 2 2" xfId="2509"/>
    <cellStyle name="표준 2 2 2 2 2 6 2 2 2" xfId="2510"/>
    <cellStyle name="표준 2 2 2 2 2 6 2 2 2 2" xfId="2511"/>
    <cellStyle name="표준 2 2 2 2 2 6 2 2 2 2 2" xfId="2512"/>
    <cellStyle name="표준 2 2 2 2 2 6 2 2 2 3" xfId="2513"/>
    <cellStyle name="표준 2 2 2 2 2 6 2 2 2 4" xfId="2514"/>
    <cellStyle name="표준 2 2 2 2 2 6 2 2 3" xfId="2515"/>
    <cellStyle name="표준 2 2 2 2 2 6 2 2 3 2" xfId="2516"/>
    <cellStyle name="표준 2 2 2 2 2 6 2 2 4" xfId="2517"/>
    <cellStyle name="표준 2 2 2 2 2 6 2 3" xfId="2518"/>
    <cellStyle name="표준 2 2 2 2 2 6 2 4" xfId="2519"/>
    <cellStyle name="표준 2 2 2 2 2 6 2 5" xfId="2520"/>
    <cellStyle name="표준 2 2 2 2 2 6 2 5 2" xfId="2521"/>
    <cellStyle name="표준 2 2 2 2 2 6 2 6" xfId="2522"/>
    <cellStyle name="표준 2 2 2 2 2 6 2 7" xfId="2523"/>
    <cellStyle name="표준 2 2 2 2 2 6 3" xfId="2524"/>
    <cellStyle name="표준 2 2 2 2 2 6 3 2" xfId="2525"/>
    <cellStyle name="표준 2 2 2 2 2 6 3 2 2" xfId="2526"/>
    <cellStyle name="표준 2 2 2 2 2 6 3 2 2 2" xfId="2527"/>
    <cellStyle name="표준 2 2 2 2 2 6 3 2 3" xfId="2528"/>
    <cellStyle name="표준 2 2 2 2 2 6 3 2 4" xfId="2529"/>
    <cellStyle name="표준 2 2 2 2 2 6 3 3" xfId="2530"/>
    <cellStyle name="표준 2 2 2 2 2 6 3 3 2" xfId="2531"/>
    <cellStyle name="표준 2 2 2 2 2 6 3 4" xfId="2532"/>
    <cellStyle name="표준 2 2 2 2 2 6 4" xfId="2533"/>
    <cellStyle name="표준 2 2 2 2 2 6 5" xfId="2534"/>
    <cellStyle name="표준 2 2 2 2 2 6 5 2" xfId="2535"/>
    <cellStyle name="표준 2 2 2 2 2 6 6" xfId="2536"/>
    <cellStyle name="표준 2 2 2 2 2 6 7" xfId="2537"/>
    <cellStyle name="표준 2 2 2 2 2 7" xfId="2538"/>
    <cellStyle name="표준 2 2 2 2 2 8" xfId="2539"/>
    <cellStyle name="표준 2 2 2 2 2 9" xfId="2540"/>
    <cellStyle name="표준 2 2 2 2 2 9 2" xfId="2541"/>
    <cellStyle name="표준 2 2 2 2 2 9 2 2" xfId="2542"/>
    <cellStyle name="표준 2 2 2 2 2 9 2 2 2" xfId="2543"/>
    <cellStyle name="표준 2 2 2 2 2 9 2 3" xfId="2544"/>
    <cellStyle name="표준 2 2 2 2 2 9 2 4" xfId="2545"/>
    <cellStyle name="표준 2 2 2 2 2 9 3" xfId="2546"/>
    <cellStyle name="표준 2 2 2 2 2 9 3 2" xfId="2547"/>
    <cellStyle name="표준 2 2 2 2 2 9 4" xfId="2548"/>
    <cellStyle name="표준 2 2 2 2 20" xfId="2549"/>
    <cellStyle name="표준 2 2 2 2 20 2" xfId="2550"/>
    <cellStyle name="표준 2 2 2 2 3" xfId="2551"/>
    <cellStyle name="표준 2 2 2 2 4" xfId="2552"/>
    <cellStyle name="표준 2 2 2 2 5" xfId="2553"/>
    <cellStyle name="표준 2 2 2 2 5 10" xfId="2554"/>
    <cellStyle name="표준 2 2 2 2 5 2" xfId="2555"/>
    <cellStyle name="표준 2 2 2 2 5 2 10" xfId="2556"/>
    <cellStyle name="표준 2 2 2 2 5 2 2" xfId="2557"/>
    <cellStyle name="표준 2 2 2 2 5 2 2 2" xfId="2558"/>
    <cellStyle name="표준 2 2 2 2 5 2 2 2 2" xfId="2559"/>
    <cellStyle name="표준 2 2 2 2 5 2 2 2 2 2" xfId="2560"/>
    <cellStyle name="표준 2 2 2 2 5 2 2 2 2 2 2" xfId="2561"/>
    <cellStyle name="표준 2 2 2 2 5 2 2 2 2 2 2 2" xfId="2562"/>
    <cellStyle name="표준 2 2 2 2 5 2 2 2 2 2 3" xfId="2563"/>
    <cellStyle name="표준 2 2 2 2 5 2 2 2 2 2 4" xfId="2564"/>
    <cellStyle name="표준 2 2 2 2 5 2 2 2 2 3" xfId="2565"/>
    <cellStyle name="표준 2 2 2 2 5 2 2 2 2 3 2" xfId="2566"/>
    <cellStyle name="표준 2 2 2 2 5 2 2 2 2 4" xfId="2567"/>
    <cellStyle name="표준 2 2 2 2 5 2 2 2 3" xfId="2568"/>
    <cellStyle name="표준 2 2 2 2 5 2 2 2 4" xfId="2569"/>
    <cellStyle name="표준 2 2 2 2 5 2 2 2 5" xfId="2570"/>
    <cellStyle name="표준 2 2 2 2 5 2 2 2 5 2" xfId="2571"/>
    <cellStyle name="표준 2 2 2 2 5 2 2 2 6" xfId="2572"/>
    <cellStyle name="표준 2 2 2 2 5 2 2 2 7" xfId="2573"/>
    <cellStyle name="표준 2 2 2 2 5 2 2 3" xfId="2574"/>
    <cellStyle name="표준 2 2 2 2 5 2 2 3 2" xfId="2575"/>
    <cellStyle name="표준 2 2 2 2 5 2 2 3 2 2" xfId="2576"/>
    <cellStyle name="표준 2 2 2 2 5 2 2 3 2 2 2" xfId="2577"/>
    <cellStyle name="표준 2 2 2 2 5 2 2 3 2 3" xfId="2578"/>
    <cellStyle name="표준 2 2 2 2 5 2 2 3 2 4" xfId="2579"/>
    <cellStyle name="표준 2 2 2 2 5 2 2 3 3" xfId="2580"/>
    <cellStyle name="표준 2 2 2 2 5 2 2 3 3 2" xfId="2581"/>
    <cellStyle name="표준 2 2 2 2 5 2 2 3 4" xfId="2582"/>
    <cellStyle name="표준 2 2 2 2 5 2 2 4" xfId="2583"/>
    <cellStyle name="표준 2 2 2 2 5 2 2 5" xfId="2584"/>
    <cellStyle name="표준 2 2 2 2 5 2 2 5 2" xfId="2585"/>
    <cellStyle name="표준 2 2 2 2 5 2 2 6" xfId="2586"/>
    <cellStyle name="표준 2 2 2 2 5 2 2 7" xfId="2587"/>
    <cellStyle name="표준 2 2 2 2 5 2 3" xfId="2588"/>
    <cellStyle name="표준 2 2 2 2 5 2 4" xfId="2589"/>
    <cellStyle name="표준 2 2 2 2 5 2 5" xfId="2590"/>
    <cellStyle name="표준 2 2 2 2 5 2 5 2" xfId="2591"/>
    <cellStyle name="표준 2 2 2 2 5 2 5 2 2" xfId="2592"/>
    <cellStyle name="표준 2 2 2 2 5 2 5 2 2 2" xfId="2593"/>
    <cellStyle name="표준 2 2 2 2 5 2 5 2 3" xfId="2594"/>
    <cellStyle name="표준 2 2 2 2 5 2 5 2 4" xfId="2595"/>
    <cellStyle name="표준 2 2 2 2 5 2 5 3" xfId="2596"/>
    <cellStyle name="표준 2 2 2 2 5 2 5 3 2" xfId="2597"/>
    <cellStyle name="표준 2 2 2 2 5 2 5 4" xfId="2598"/>
    <cellStyle name="표준 2 2 2 2 5 2 6" xfId="2599"/>
    <cellStyle name="표준 2 2 2 2 5 2 7" xfId="2600"/>
    <cellStyle name="표준 2 2 2 2 5 2 8" xfId="2601"/>
    <cellStyle name="표준 2 2 2 2 5 2 8 2" xfId="2602"/>
    <cellStyle name="표준 2 2 2 2 5 2 9" xfId="2603"/>
    <cellStyle name="표준 2 2 2 2 5 3" xfId="2604"/>
    <cellStyle name="표준 2 2 2 2 5 3 2" xfId="2605"/>
    <cellStyle name="표준 2 2 2 2 5 3 2 2" xfId="2606"/>
    <cellStyle name="표준 2 2 2 2 5 3 2 2 2" xfId="2607"/>
    <cellStyle name="표준 2 2 2 2 5 3 2 2 2 2" xfId="2608"/>
    <cellStyle name="표준 2 2 2 2 5 3 2 2 2 2 2" xfId="2609"/>
    <cellStyle name="표준 2 2 2 2 5 3 2 2 2 3" xfId="2610"/>
    <cellStyle name="표준 2 2 2 2 5 3 2 2 2 4" xfId="2611"/>
    <cellStyle name="표준 2 2 2 2 5 3 2 2 3" xfId="2612"/>
    <cellStyle name="표준 2 2 2 2 5 3 2 2 3 2" xfId="2613"/>
    <cellStyle name="표준 2 2 2 2 5 3 2 2 4" xfId="2614"/>
    <cellStyle name="표준 2 2 2 2 5 3 2 3" xfId="2615"/>
    <cellStyle name="표준 2 2 2 2 5 3 2 4" xfId="2616"/>
    <cellStyle name="표준 2 2 2 2 5 3 2 5" xfId="2617"/>
    <cellStyle name="표준 2 2 2 2 5 3 2 5 2" xfId="2618"/>
    <cellStyle name="표준 2 2 2 2 5 3 2 6" xfId="2619"/>
    <cellStyle name="표준 2 2 2 2 5 3 2 7" xfId="2620"/>
    <cellStyle name="표준 2 2 2 2 5 3 3" xfId="2621"/>
    <cellStyle name="표준 2 2 2 2 5 3 3 2" xfId="2622"/>
    <cellStyle name="표준 2 2 2 2 5 3 3 2 2" xfId="2623"/>
    <cellStyle name="표준 2 2 2 2 5 3 3 2 2 2" xfId="2624"/>
    <cellStyle name="표준 2 2 2 2 5 3 3 2 3" xfId="2625"/>
    <cellStyle name="표준 2 2 2 2 5 3 3 2 4" xfId="2626"/>
    <cellStyle name="표준 2 2 2 2 5 3 3 3" xfId="2627"/>
    <cellStyle name="표준 2 2 2 2 5 3 3 3 2" xfId="2628"/>
    <cellStyle name="표준 2 2 2 2 5 3 3 4" xfId="2629"/>
    <cellStyle name="표준 2 2 2 2 5 3 4" xfId="2630"/>
    <cellStyle name="표준 2 2 2 2 5 3 5" xfId="2631"/>
    <cellStyle name="표준 2 2 2 2 5 3 5 2" xfId="2632"/>
    <cellStyle name="표준 2 2 2 2 5 3 6" xfId="2633"/>
    <cellStyle name="표준 2 2 2 2 5 3 7" xfId="2634"/>
    <cellStyle name="표준 2 2 2 2 5 4" xfId="2635"/>
    <cellStyle name="표준 2 2 2 2 5 5" xfId="2636"/>
    <cellStyle name="표준 2 2 2 2 5 5 2" xfId="2637"/>
    <cellStyle name="표준 2 2 2 2 5 5 2 2" xfId="2638"/>
    <cellStyle name="표준 2 2 2 2 5 5 2 2 2" xfId="2639"/>
    <cellStyle name="표준 2 2 2 2 5 5 2 3" xfId="2640"/>
    <cellStyle name="표준 2 2 2 2 5 5 2 4" xfId="2641"/>
    <cellStyle name="표준 2 2 2 2 5 5 3" xfId="2642"/>
    <cellStyle name="표준 2 2 2 2 5 5 3 2" xfId="2643"/>
    <cellStyle name="표준 2 2 2 2 5 5 4" xfId="2644"/>
    <cellStyle name="표준 2 2 2 2 5 6" xfId="2645"/>
    <cellStyle name="표준 2 2 2 2 5 7" xfId="2646"/>
    <cellStyle name="표준 2 2 2 2 5 8" xfId="2647"/>
    <cellStyle name="표준 2 2 2 2 5 8 2" xfId="2648"/>
    <cellStyle name="표준 2 2 2 2 5 9" xfId="2649"/>
    <cellStyle name="표준 2 2 2 2 6" xfId="2650"/>
    <cellStyle name="표준 2 2 2 2 7" xfId="2651"/>
    <cellStyle name="표준 2 2 2 2 8" xfId="2652"/>
    <cellStyle name="표준 2 2 2 2 8 2" xfId="2653"/>
    <cellStyle name="표준 2 2 2 2 8 2 2" xfId="2654"/>
    <cellStyle name="표준 2 2 2 2 8 2 2 2" xfId="2655"/>
    <cellStyle name="표준 2 2 2 2 8 2 2 2 2" xfId="2656"/>
    <cellStyle name="표준 2 2 2 2 8 2 2 2 2 2" xfId="2657"/>
    <cellStyle name="표준 2 2 2 2 8 2 2 2 3" xfId="2658"/>
    <cellStyle name="표준 2 2 2 2 8 2 2 2 4" xfId="2659"/>
    <cellStyle name="표준 2 2 2 2 8 2 2 3" xfId="2660"/>
    <cellStyle name="표준 2 2 2 2 8 2 2 3 2" xfId="2661"/>
    <cellStyle name="표준 2 2 2 2 8 2 2 4" xfId="2662"/>
    <cellStyle name="표준 2 2 2 2 8 2 3" xfId="2663"/>
    <cellStyle name="표준 2 2 2 2 8 2 4" xfId="2664"/>
    <cellStyle name="표준 2 2 2 2 8 2 5" xfId="2665"/>
    <cellStyle name="표준 2 2 2 2 8 2 5 2" xfId="2666"/>
    <cellStyle name="표준 2 2 2 2 8 2 6" xfId="2667"/>
    <cellStyle name="표준 2 2 2 2 8 2 7" xfId="2668"/>
    <cellStyle name="표준 2 2 2 2 8 3" xfId="2669"/>
    <cellStyle name="표준 2 2 2 2 8 3 2" xfId="2670"/>
    <cellStyle name="표준 2 2 2 2 8 3 2 2" xfId="2671"/>
    <cellStyle name="표준 2 2 2 2 8 3 2 2 2" xfId="2672"/>
    <cellStyle name="표준 2 2 2 2 8 3 2 3" xfId="2673"/>
    <cellStyle name="표준 2 2 2 2 8 3 2 4" xfId="2674"/>
    <cellStyle name="표준 2 2 2 2 8 3 3" xfId="2675"/>
    <cellStyle name="표준 2 2 2 2 8 3 3 2" xfId="2676"/>
    <cellStyle name="표준 2 2 2 2 8 3 4" xfId="2677"/>
    <cellStyle name="표준 2 2 2 2 8 4" xfId="2678"/>
    <cellStyle name="표준 2 2 2 2 8 5" xfId="2679"/>
    <cellStyle name="표준 2 2 2 2 8 5 2" xfId="2680"/>
    <cellStyle name="표준 2 2 2 2 8 6" xfId="2681"/>
    <cellStyle name="표준 2 2 2 2 8 7" xfId="2682"/>
    <cellStyle name="표준 2 2 2 2 9" xfId="2683"/>
    <cellStyle name="표준 2 2 2 20" xfId="2684"/>
    <cellStyle name="표준 2 2 2 20 2" xfId="2685"/>
    <cellStyle name="표준 2 2 2 3" xfId="2686"/>
    <cellStyle name="표준 2 2 2 3 2" xfId="2687"/>
    <cellStyle name="표준 2 2 2 4" xfId="2688"/>
    <cellStyle name="표준 2 2 2 5" xfId="2689"/>
    <cellStyle name="표준 2 2 2 5 10" xfId="2690"/>
    <cellStyle name="표준 2 2 2 5 2" xfId="2691"/>
    <cellStyle name="표준 2 2 2 5 2 10" xfId="2692"/>
    <cellStyle name="표준 2 2 2 5 2 2" xfId="2693"/>
    <cellStyle name="표준 2 2 2 5 2 2 2" xfId="2694"/>
    <cellStyle name="표준 2 2 2 5 2 2 2 2" xfId="2695"/>
    <cellStyle name="표준 2 2 2 5 2 2 2 2 2" xfId="2696"/>
    <cellStyle name="표준 2 2 2 5 2 2 2 2 2 2" xfId="2697"/>
    <cellStyle name="표준 2 2 2 5 2 2 2 2 2 2 2" xfId="2698"/>
    <cellStyle name="표준 2 2 2 5 2 2 2 2 2 3" xfId="2699"/>
    <cellStyle name="표준 2 2 2 5 2 2 2 2 2 4" xfId="2700"/>
    <cellStyle name="표준 2 2 2 5 2 2 2 2 3" xfId="2701"/>
    <cellStyle name="표준 2 2 2 5 2 2 2 2 3 2" xfId="2702"/>
    <cellStyle name="표준 2 2 2 5 2 2 2 2 4" xfId="2703"/>
    <cellStyle name="표준 2 2 2 5 2 2 2 3" xfId="2704"/>
    <cellStyle name="표준 2 2 2 5 2 2 2 4" xfId="2705"/>
    <cellStyle name="표준 2 2 2 5 2 2 2 5" xfId="2706"/>
    <cellStyle name="표준 2 2 2 5 2 2 2 5 2" xfId="2707"/>
    <cellStyle name="표준 2 2 2 5 2 2 2 6" xfId="2708"/>
    <cellStyle name="표준 2 2 2 5 2 2 2 7" xfId="2709"/>
    <cellStyle name="표준 2 2 2 5 2 2 3" xfId="2710"/>
    <cellStyle name="표준 2 2 2 5 2 2 3 2" xfId="2711"/>
    <cellStyle name="표준 2 2 2 5 2 2 3 2 2" xfId="2712"/>
    <cellStyle name="표준 2 2 2 5 2 2 3 2 2 2" xfId="2713"/>
    <cellStyle name="표준 2 2 2 5 2 2 3 2 3" xfId="2714"/>
    <cellStyle name="표준 2 2 2 5 2 2 3 2 4" xfId="2715"/>
    <cellStyle name="표준 2 2 2 5 2 2 3 3" xfId="2716"/>
    <cellStyle name="표준 2 2 2 5 2 2 3 3 2" xfId="2717"/>
    <cellStyle name="표준 2 2 2 5 2 2 3 4" xfId="2718"/>
    <cellStyle name="표준 2 2 2 5 2 2 4" xfId="2719"/>
    <cellStyle name="표준 2 2 2 5 2 2 5" xfId="2720"/>
    <cellStyle name="표준 2 2 2 5 2 2 5 2" xfId="2721"/>
    <cellStyle name="표준 2 2 2 5 2 2 6" xfId="2722"/>
    <cellStyle name="표준 2 2 2 5 2 2 7" xfId="2723"/>
    <cellStyle name="표준 2 2 2 5 2 3" xfId="2724"/>
    <cellStyle name="표준 2 2 2 5 2 4" xfId="2725"/>
    <cellStyle name="표준 2 2 2 5 2 5" xfId="2726"/>
    <cellStyle name="표준 2 2 2 5 2 5 2" xfId="2727"/>
    <cellStyle name="표준 2 2 2 5 2 5 2 2" xfId="2728"/>
    <cellStyle name="표준 2 2 2 5 2 5 2 2 2" xfId="2729"/>
    <cellStyle name="표준 2 2 2 5 2 5 2 3" xfId="2730"/>
    <cellStyle name="표준 2 2 2 5 2 5 2 4" xfId="2731"/>
    <cellStyle name="표준 2 2 2 5 2 5 3" xfId="2732"/>
    <cellStyle name="표준 2 2 2 5 2 5 3 2" xfId="2733"/>
    <cellStyle name="표준 2 2 2 5 2 5 4" xfId="2734"/>
    <cellStyle name="표준 2 2 2 5 2 6" xfId="2735"/>
    <cellStyle name="표준 2 2 2 5 2 7" xfId="2736"/>
    <cellStyle name="표준 2 2 2 5 2 8" xfId="2737"/>
    <cellStyle name="표준 2 2 2 5 2 8 2" xfId="2738"/>
    <cellStyle name="표준 2 2 2 5 2 9" xfId="2739"/>
    <cellStyle name="표준 2 2 2 5 3" xfId="2740"/>
    <cellStyle name="표준 2 2 2 5 3 2" xfId="2741"/>
    <cellStyle name="표준 2 2 2 5 3 2 2" xfId="2742"/>
    <cellStyle name="표준 2 2 2 5 3 2 2 2" xfId="2743"/>
    <cellStyle name="표준 2 2 2 5 3 2 2 2 2" xfId="2744"/>
    <cellStyle name="표준 2 2 2 5 3 2 2 2 2 2" xfId="2745"/>
    <cellStyle name="표준 2 2 2 5 3 2 2 2 3" xfId="2746"/>
    <cellStyle name="표준 2 2 2 5 3 2 2 2 4" xfId="2747"/>
    <cellStyle name="표준 2 2 2 5 3 2 2 3" xfId="2748"/>
    <cellStyle name="표준 2 2 2 5 3 2 2 3 2" xfId="2749"/>
    <cellStyle name="표준 2 2 2 5 3 2 2 4" xfId="2750"/>
    <cellStyle name="표준 2 2 2 5 3 2 3" xfId="2751"/>
    <cellStyle name="표준 2 2 2 5 3 2 4" xfId="2752"/>
    <cellStyle name="표준 2 2 2 5 3 2 5" xfId="2753"/>
    <cellStyle name="표준 2 2 2 5 3 2 5 2" xfId="2754"/>
    <cellStyle name="표준 2 2 2 5 3 2 6" xfId="2755"/>
    <cellStyle name="표준 2 2 2 5 3 2 7" xfId="2756"/>
    <cellStyle name="표준 2 2 2 5 3 3" xfId="2757"/>
    <cellStyle name="표준 2 2 2 5 3 3 2" xfId="2758"/>
    <cellStyle name="표준 2 2 2 5 3 3 2 2" xfId="2759"/>
    <cellStyle name="표준 2 2 2 5 3 3 2 2 2" xfId="2760"/>
    <cellStyle name="표준 2 2 2 5 3 3 2 3" xfId="2761"/>
    <cellStyle name="표준 2 2 2 5 3 3 2 4" xfId="2762"/>
    <cellStyle name="표준 2 2 2 5 3 3 3" xfId="2763"/>
    <cellStyle name="표준 2 2 2 5 3 3 3 2" xfId="2764"/>
    <cellStyle name="표준 2 2 2 5 3 3 4" xfId="2765"/>
    <cellStyle name="표준 2 2 2 5 3 4" xfId="2766"/>
    <cellStyle name="표준 2 2 2 5 3 5" xfId="2767"/>
    <cellStyle name="표준 2 2 2 5 3 5 2" xfId="2768"/>
    <cellStyle name="표준 2 2 2 5 3 6" xfId="2769"/>
    <cellStyle name="표준 2 2 2 5 3 7" xfId="2770"/>
    <cellStyle name="표준 2 2 2 5 4" xfId="2771"/>
    <cellStyle name="표준 2 2 2 5 5" xfId="2772"/>
    <cellStyle name="표준 2 2 2 5 5 2" xfId="2773"/>
    <cellStyle name="표준 2 2 2 5 5 2 2" xfId="2774"/>
    <cellStyle name="표준 2 2 2 5 5 2 2 2" xfId="2775"/>
    <cellStyle name="표준 2 2 2 5 5 2 3" xfId="2776"/>
    <cellStyle name="표준 2 2 2 5 5 2 4" xfId="2777"/>
    <cellStyle name="표준 2 2 2 5 5 3" xfId="2778"/>
    <cellStyle name="표준 2 2 2 5 5 3 2" xfId="2779"/>
    <cellStyle name="표준 2 2 2 5 5 4" xfId="2780"/>
    <cellStyle name="표준 2 2 2 5 6" xfId="2781"/>
    <cellStyle name="표준 2 2 2 5 7" xfId="2782"/>
    <cellStyle name="표준 2 2 2 5 8" xfId="2783"/>
    <cellStyle name="표준 2 2 2 5 8 2" xfId="2784"/>
    <cellStyle name="표준 2 2 2 5 9" xfId="2785"/>
    <cellStyle name="표준 2 2 2 6" xfId="2786"/>
    <cellStyle name="표준 2 2 2 7" xfId="2787"/>
    <cellStyle name="표준 2 2 2 8" xfId="2788"/>
    <cellStyle name="표준 2 2 2 8 2" xfId="2789"/>
    <cellStyle name="표준 2 2 2 8 2 2" xfId="2790"/>
    <cellStyle name="표준 2 2 2 8 2 2 2" xfId="2791"/>
    <cellStyle name="표준 2 2 2 8 2 2 2 2" xfId="2792"/>
    <cellStyle name="표준 2 2 2 8 2 2 2 2 2" xfId="2793"/>
    <cellStyle name="표준 2 2 2 8 2 2 2 3" xfId="2794"/>
    <cellStyle name="표준 2 2 2 8 2 2 2 4" xfId="2795"/>
    <cellStyle name="표준 2 2 2 8 2 2 3" xfId="2796"/>
    <cellStyle name="표준 2 2 2 8 2 2 3 2" xfId="2797"/>
    <cellStyle name="표준 2 2 2 8 2 2 4" xfId="2798"/>
    <cellStyle name="표준 2 2 2 8 2 3" xfId="2799"/>
    <cellStyle name="표준 2 2 2 8 2 4" xfId="2800"/>
    <cellStyle name="표준 2 2 2 8 2 5" xfId="2801"/>
    <cellStyle name="표준 2 2 2 8 2 5 2" xfId="2802"/>
    <cellStyle name="표준 2 2 2 8 2 6" xfId="2803"/>
    <cellStyle name="표준 2 2 2 8 2 7" xfId="2804"/>
    <cellStyle name="표준 2 2 2 8 3" xfId="2805"/>
    <cellStyle name="표준 2 2 2 8 3 2" xfId="2806"/>
    <cellStyle name="표준 2 2 2 8 3 2 2" xfId="2807"/>
    <cellStyle name="표준 2 2 2 8 3 2 2 2" xfId="2808"/>
    <cellStyle name="표준 2 2 2 8 3 2 3" xfId="2809"/>
    <cellStyle name="표준 2 2 2 8 3 2 4" xfId="2810"/>
    <cellStyle name="표준 2 2 2 8 3 3" xfId="2811"/>
    <cellStyle name="표준 2 2 2 8 3 3 2" xfId="2812"/>
    <cellStyle name="표준 2 2 2 8 3 4" xfId="2813"/>
    <cellStyle name="표준 2 2 2 8 4" xfId="2814"/>
    <cellStyle name="표준 2 2 2 8 5" xfId="2815"/>
    <cellStyle name="표준 2 2 2 8 5 2" xfId="2816"/>
    <cellStyle name="표준 2 2 2 8 6" xfId="2817"/>
    <cellStyle name="표준 2 2 2 8 7" xfId="2818"/>
    <cellStyle name="표준 2 2 2 9" xfId="2819"/>
    <cellStyle name="표준 2 2 20" xfId="2820"/>
    <cellStyle name="표준 2 2 21" xfId="2821"/>
    <cellStyle name="표준 2 2 21 2" xfId="2822"/>
    <cellStyle name="표준 2 2 22" xfId="2823"/>
    <cellStyle name="표준 2 2 22 2" xfId="2824"/>
    <cellStyle name="표준 2 2 22 2 2" xfId="2825"/>
    <cellStyle name="표준 2 2 23" xfId="2826"/>
    <cellStyle name="표준 2 2 24" xfId="2827"/>
    <cellStyle name="표준 2 2 24 2" xfId="2828"/>
    <cellStyle name="표준 2 2 3" xfId="2829"/>
    <cellStyle name="표준 2 2 4" xfId="2830"/>
    <cellStyle name="표준 2 2 5" xfId="2831"/>
    <cellStyle name="표준 2 2 6" xfId="2832"/>
    <cellStyle name="표준 2 2 6 2" xfId="2833"/>
    <cellStyle name="표준 2 2 7" xfId="2834"/>
    <cellStyle name="표준 2 2 8" xfId="2835"/>
    <cellStyle name="표준 2 2 9" xfId="2836"/>
    <cellStyle name="표준 2 2 9 10" xfId="2837"/>
    <cellStyle name="표준 2 2 9 2" xfId="2838"/>
    <cellStyle name="표준 2 2 9 2 10" xfId="2839"/>
    <cellStyle name="표준 2 2 9 2 2" xfId="2840"/>
    <cellStyle name="표준 2 2 9 2 2 2" xfId="2841"/>
    <cellStyle name="표준 2 2 9 2 2 2 2" xfId="2842"/>
    <cellStyle name="표준 2 2 9 2 2 2 2 2" xfId="2843"/>
    <cellStyle name="표준 2 2 9 2 2 2 2 2 2" xfId="2844"/>
    <cellStyle name="표준 2 2 9 2 2 2 2 2 2 2" xfId="2845"/>
    <cellStyle name="표준 2 2 9 2 2 2 2 2 3" xfId="2846"/>
    <cellStyle name="표준 2 2 9 2 2 2 2 2 4" xfId="2847"/>
    <cellStyle name="표준 2 2 9 2 2 2 2 3" xfId="2848"/>
    <cellStyle name="표준 2 2 9 2 2 2 2 3 2" xfId="2849"/>
    <cellStyle name="표준 2 2 9 2 2 2 2 4" xfId="2850"/>
    <cellStyle name="표준 2 2 9 2 2 2 3" xfId="2851"/>
    <cellStyle name="표준 2 2 9 2 2 2 4" xfId="2852"/>
    <cellStyle name="표준 2 2 9 2 2 2 5" xfId="2853"/>
    <cellStyle name="표준 2 2 9 2 2 2 5 2" xfId="2854"/>
    <cellStyle name="표준 2 2 9 2 2 2 6" xfId="2855"/>
    <cellStyle name="표준 2 2 9 2 2 2 7" xfId="2856"/>
    <cellStyle name="표준 2 2 9 2 2 3" xfId="2857"/>
    <cellStyle name="표준 2 2 9 2 2 3 2" xfId="2858"/>
    <cellStyle name="표준 2 2 9 2 2 3 2 2" xfId="2859"/>
    <cellStyle name="표준 2 2 9 2 2 3 2 2 2" xfId="2860"/>
    <cellStyle name="표준 2 2 9 2 2 3 2 3" xfId="2861"/>
    <cellStyle name="표준 2 2 9 2 2 3 2 4" xfId="2862"/>
    <cellStyle name="표준 2 2 9 2 2 3 3" xfId="2863"/>
    <cellStyle name="표준 2 2 9 2 2 3 3 2" xfId="2864"/>
    <cellStyle name="표준 2 2 9 2 2 3 4" xfId="2865"/>
    <cellStyle name="표준 2 2 9 2 2 4" xfId="2866"/>
    <cellStyle name="표준 2 2 9 2 2 5" xfId="2867"/>
    <cellStyle name="표준 2 2 9 2 2 5 2" xfId="2868"/>
    <cellStyle name="표준 2 2 9 2 2 6" xfId="2869"/>
    <cellStyle name="표준 2 2 9 2 2 7" xfId="2870"/>
    <cellStyle name="표준 2 2 9 2 3" xfId="2871"/>
    <cellStyle name="표준 2 2 9 2 4" xfId="2872"/>
    <cellStyle name="표준 2 2 9 2 5" xfId="2873"/>
    <cellStyle name="표준 2 2 9 2 5 2" xfId="2874"/>
    <cellStyle name="표준 2 2 9 2 5 2 2" xfId="2875"/>
    <cellStyle name="표준 2 2 9 2 5 2 2 2" xfId="2876"/>
    <cellStyle name="표준 2 2 9 2 5 2 3" xfId="2877"/>
    <cellStyle name="표준 2 2 9 2 5 2 4" xfId="2878"/>
    <cellStyle name="표준 2 2 9 2 5 3" xfId="2879"/>
    <cellStyle name="표준 2 2 9 2 5 3 2" xfId="2880"/>
    <cellStyle name="표준 2 2 9 2 5 4" xfId="2881"/>
    <cellStyle name="표준 2 2 9 2 6" xfId="2882"/>
    <cellStyle name="표준 2 2 9 2 7" xfId="2883"/>
    <cellStyle name="표준 2 2 9 2 8" xfId="2884"/>
    <cellStyle name="표준 2 2 9 2 8 2" xfId="2885"/>
    <cellStyle name="표준 2 2 9 2 9" xfId="2886"/>
    <cellStyle name="표준 2 2 9 3" xfId="2887"/>
    <cellStyle name="표준 2 2 9 3 2" xfId="2888"/>
    <cellStyle name="표준 2 2 9 3 2 2" xfId="2889"/>
    <cellStyle name="표준 2 2 9 3 2 2 2" xfId="2890"/>
    <cellStyle name="표준 2 2 9 3 2 2 2 2" xfId="2891"/>
    <cellStyle name="표준 2 2 9 3 2 2 2 2 2" xfId="2892"/>
    <cellStyle name="표준 2 2 9 3 2 2 2 3" xfId="2893"/>
    <cellStyle name="표준 2 2 9 3 2 2 2 4" xfId="2894"/>
    <cellStyle name="표준 2 2 9 3 2 2 3" xfId="2895"/>
    <cellStyle name="표준 2 2 9 3 2 2 3 2" xfId="2896"/>
    <cellStyle name="표준 2 2 9 3 2 2 4" xfId="2897"/>
    <cellStyle name="표준 2 2 9 3 2 3" xfId="2898"/>
    <cellStyle name="표준 2 2 9 3 2 4" xfId="2899"/>
    <cellStyle name="표준 2 2 9 3 2 5" xfId="2900"/>
    <cellStyle name="표준 2 2 9 3 2 5 2" xfId="2901"/>
    <cellStyle name="표준 2 2 9 3 2 6" xfId="2902"/>
    <cellStyle name="표준 2 2 9 3 2 7" xfId="2903"/>
    <cellStyle name="표준 2 2 9 3 3" xfId="2904"/>
    <cellStyle name="표준 2 2 9 3 3 2" xfId="2905"/>
    <cellStyle name="표준 2 2 9 3 3 2 2" xfId="2906"/>
    <cellStyle name="표준 2 2 9 3 3 2 2 2" xfId="2907"/>
    <cellStyle name="표준 2 2 9 3 3 2 3" xfId="2908"/>
    <cellStyle name="표준 2 2 9 3 3 2 4" xfId="2909"/>
    <cellStyle name="표준 2 2 9 3 3 3" xfId="2910"/>
    <cellStyle name="표준 2 2 9 3 3 3 2" xfId="2911"/>
    <cellStyle name="표준 2 2 9 3 3 4" xfId="2912"/>
    <cellStyle name="표준 2 2 9 3 4" xfId="2913"/>
    <cellStyle name="표준 2 2 9 3 5" xfId="2914"/>
    <cellStyle name="표준 2 2 9 3 5 2" xfId="2915"/>
    <cellStyle name="표준 2 2 9 3 6" xfId="2916"/>
    <cellStyle name="표준 2 2 9 3 7" xfId="2917"/>
    <cellStyle name="표준 2 2 9 4" xfId="2918"/>
    <cellStyle name="표준 2 2 9 5" xfId="2919"/>
    <cellStyle name="표준 2 2 9 5 2" xfId="2920"/>
    <cellStyle name="표준 2 2 9 5 2 2" xfId="2921"/>
    <cellStyle name="표준 2 2 9 5 2 2 2" xfId="2922"/>
    <cellStyle name="표준 2 2 9 5 2 3" xfId="2923"/>
    <cellStyle name="표준 2 2 9 5 2 4" xfId="2924"/>
    <cellStyle name="표준 2 2 9 5 3" xfId="2925"/>
    <cellStyle name="표준 2 2 9 5 3 2" xfId="2926"/>
    <cellStyle name="표준 2 2 9 5 4" xfId="2927"/>
    <cellStyle name="표준 2 2 9 6" xfId="2928"/>
    <cellStyle name="표준 2 2 9 7" xfId="2929"/>
    <cellStyle name="표준 2 2 9 8" xfId="2930"/>
    <cellStyle name="표준 2 2 9 8 2" xfId="2931"/>
    <cellStyle name="표준 2 2 9 9" xfId="2932"/>
    <cellStyle name="표준 2 20" xfId="2933"/>
    <cellStyle name="표준 2 21" xfId="2934"/>
    <cellStyle name="표준 2 22" xfId="2935"/>
    <cellStyle name="표준 2 23" xfId="2936"/>
    <cellStyle name="표준 2 24" xfId="2937"/>
    <cellStyle name="표준 2 25" xfId="2938"/>
    <cellStyle name="표준 2 26" xfId="2939"/>
    <cellStyle name="표준 2 27" xfId="2940"/>
    <cellStyle name="표준 2 28" xfId="2941"/>
    <cellStyle name="표준 2 29" xfId="2942"/>
    <cellStyle name="표준 2 3" xfId="2943"/>
    <cellStyle name="표준 2 30" xfId="2944"/>
    <cellStyle name="표준 2 31" xfId="2945"/>
    <cellStyle name="표준 2 32" xfId="2946"/>
    <cellStyle name="표준 2 33" xfId="2947"/>
    <cellStyle name="표준 2 34" xfId="2948"/>
    <cellStyle name="표준 2 35" xfId="2949"/>
    <cellStyle name="표준 2 36" xfId="2950"/>
    <cellStyle name="표준 2 37" xfId="2951"/>
    <cellStyle name="표준 2 38" xfId="2952"/>
    <cellStyle name="표준 2 39" xfId="1793"/>
    <cellStyle name="표준 2 4" xfId="2953"/>
    <cellStyle name="표준 2 4 10" xfId="2954"/>
    <cellStyle name="표준 2 4 11" xfId="2955"/>
    <cellStyle name="표준 2 4 12" xfId="2956"/>
    <cellStyle name="표준 2 4 13" xfId="2957"/>
    <cellStyle name="표준 2 4 14" xfId="2958"/>
    <cellStyle name="표준 2 4 15" xfId="2959"/>
    <cellStyle name="표준 2 4 15 2" xfId="2960"/>
    <cellStyle name="표준 2 4 15 2 2" xfId="2961"/>
    <cellStyle name="표준 2 4 15 2 3" xfId="2962"/>
    <cellStyle name="표준 2 4 15 3" xfId="2963"/>
    <cellStyle name="표준 2 4 16" xfId="2964"/>
    <cellStyle name="표준 2 4 17" xfId="2965"/>
    <cellStyle name="표준 2 4 18" xfId="2966"/>
    <cellStyle name="표준 2 4 19" xfId="2967"/>
    <cellStyle name="표준 2 4 2" xfId="2968"/>
    <cellStyle name="표준 2 4 2 10" xfId="2969"/>
    <cellStyle name="표준 2 4 2 10 2" xfId="2970"/>
    <cellStyle name="표준 2 4 2 10 2 2" xfId="2971"/>
    <cellStyle name="표준 2 4 2 10 2 3" xfId="2972"/>
    <cellStyle name="표준 2 4 2 10 3" xfId="2973"/>
    <cellStyle name="표준 2 4 2 11" xfId="2974"/>
    <cellStyle name="표준 2 4 2 12" xfId="2975"/>
    <cellStyle name="표준 2 4 2 13" xfId="2976"/>
    <cellStyle name="표준 2 4 2 14" xfId="2977"/>
    <cellStyle name="표준 2 4 2 15" xfId="2978"/>
    <cellStyle name="표준 2 4 2 16" xfId="2979"/>
    <cellStyle name="표준 2 4 2 2" xfId="2980"/>
    <cellStyle name="표준 2 4 2 2 2" xfId="2981"/>
    <cellStyle name="표준 2 4 2 2 2 2" xfId="2982"/>
    <cellStyle name="표준 2 4 2 2 2 2 2" xfId="2983"/>
    <cellStyle name="표준 2 4 2 2 2 2 2 2" xfId="2984"/>
    <cellStyle name="표준 2 4 2 2 2 2 2 3" xfId="2985"/>
    <cellStyle name="표준 2 4 2 2 2 2 3" xfId="2986"/>
    <cellStyle name="표준 2 4 2 2 2 3" xfId="2987"/>
    <cellStyle name="표준 2 4 2 2 2 4" xfId="2988"/>
    <cellStyle name="표준 2 4 2 2 2 5" xfId="2989"/>
    <cellStyle name="표준 2 4 2 2 2 6" xfId="2990"/>
    <cellStyle name="표준 2 4 2 2 2 7" xfId="2991"/>
    <cellStyle name="표준 2 4 2 2 2 8" xfId="2992"/>
    <cellStyle name="표준 2 4 2 2 3" xfId="2993"/>
    <cellStyle name="표준 2 4 2 2 3 2" xfId="2994"/>
    <cellStyle name="표준 2 4 2 2 3 2 2" xfId="2995"/>
    <cellStyle name="표준 2 4 2 2 3 2 3" xfId="2996"/>
    <cellStyle name="표준 2 4 2 2 3 3" xfId="2997"/>
    <cellStyle name="표준 2 4 2 2 4" xfId="2998"/>
    <cellStyle name="표준 2 4 2 2 5" xfId="2999"/>
    <cellStyle name="표준 2 4 2 2 6" xfId="3000"/>
    <cellStyle name="표준 2 4 2 2 7" xfId="3001"/>
    <cellStyle name="표준 2 4 2 2 8" xfId="3002"/>
    <cellStyle name="표준 2 4 2 3" xfId="3003"/>
    <cellStyle name="표준 2 4 2 4" xfId="3004"/>
    <cellStyle name="표준 2 4 2 5" xfId="3005"/>
    <cellStyle name="표준 2 4 2 6" xfId="3006"/>
    <cellStyle name="표준 2 4 2 7" xfId="3007"/>
    <cellStyle name="표준 2 4 2 8" xfId="3008"/>
    <cellStyle name="표준 2 4 2 9" xfId="3009"/>
    <cellStyle name="표준 2 4 20" xfId="3010"/>
    <cellStyle name="표준 2 4 21" xfId="3011"/>
    <cellStyle name="표준 2 4 3" xfId="3012"/>
    <cellStyle name="표준 2 4 4" xfId="3013"/>
    <cellStyle name="표준 2 4 5" xfId="3014"/>
    <cellStyle name="표준 2 4 6" xfId="3015"/>
    <cellStyle name="표준 2 4 7" xfId="3016"/>
    <cellStyle name="표준 2 4 8" xfId="3017"/>
    <cellStyle name="표준 2 4 8 2" xfId="3018"/>
    <cellStyle name="표준 2 4 8 2 2" xfId="3019"/>
    <cellStyle name="표준 2 4 8 2 2 2" xfId="3020"/>
    <cellStyle name="표준 2 4 8 2 2 2 2" xfId="3021"/>
    <cellStyle name="표준 2 4 8 2 2 2 3" xfId="3022"/>
    <cellStyle name="표준 2 4 8 2 2 3" xfId="3023"/>
    <cellStyle name="표준 2 4 8 2 3" xfId="3024"/>
    <cellStyle name="표준 2 4 8 2 4" xfId="3025"/>
    <cellStyle name="표준 2 4 8 2 5" xfId="3026"/>
    <cellStyle name="표준 2 4 8 2 6" xfId="3027"/>
    <cellStyle name="표준 2 4 8 2 7" xfId="3028"/>
    <cellStyle name="표준 2 4 8 2 8" xfId="3029"/>
    <cellStyle name="표준 2 4 8 3" xfId="3030"/>
    <cellStyle name="표준 2 4 8 3 2" xfId="3031"/>
    <cellStyle name="표준 2 4 8 3 2 2" xfId="3032"/>
    <cellStyle name="표준 2 4 8 3 2 3" xfId="3033"/>
    <cellStyle name="표준 2 4 8 3 3" xfId="3034"/>
    <cellStyle name="표준 2 4 8 4" xfId="3035"/>
    <cellStyle name="표준 2 4 8 5" xfId="3036"/>
    <cellStyle name="표준 2 4 8 6" xfId="3037"/>
    <cellStyle name="표준 2 4 8 7" xfId="3038"/>
    <cellStyle name="표준 2 4 8 8" xfId="3039"/>
    <cellStyle name="표준 2 4 9" xfId="3040"/>
    <cellStyle name="표준 2 5" xfId="3041"/>
    <cellStyle name="표준 2 6" xfId="3042"/>
    <cellStyle name="표준 2 7" xfId="3043"/>
    <cellStyle name="표준 2 8" xfId="3044"/>
    <cellStyle name="표준 2 9" xfId="3045"/>
    <cellStyle name="표준 2 9 10" xfId="3046"/>
    <cellStyle name="표준 2 9 11" xfId="3047"/>
    <cellStyle name="표준 2 9 12" xfId="3048"/>
    <cellStyle name="표준 2 9 12 2" xfId="3049"/>
    <cellStyle name="표준 2 9 12 2 2" xfId="3050"/>
    <cellStyle name="표준 2 9 12 2 3" xfId="3051"/>
    <cellStyle name="표준 2 9 12 3" xfId="3052"/>
    <cellStyle name="표준 2 9 13" xfId="3053"/>
    <cellStyle name="표준 2 9 14" xfId="3054"/>
    <cellStyle name="표준 2 9 15" xfId="3055"/>
    <cellStyle name="표준 2 9 16" xfId="3056"/>
    <cellStyle name="표준 2 9 17" xfId="3057"/>
    <cellStyle name="표준 2 9 18" xfId="3058"/>
    <cellStyle name="표준 2 9 2" xfId="3059"/>
    <cellStyle name="표준 2 9 2 10" xfId="3060"/>
    <cellStyle name="표준 2 9 2 10 2" xfId="3061"/>
    <cellStyle name="표준 2 9 2 10 2 2" xfId="3062"/>
    <cellStyle name="표준 2 9 2 10 2 3" xfId="3063"/>
    <cellStyle name="표준 2 9 2 10 3" xfId="3064"/>
    <cellStyle name="표준 2 9 2 11" xfId="3065"/>
    <cellStyle name="표준 2 9 2 12" xfId="3066"/>
    <cellStyle name="표준 2 9 2 13" xfId="3067"/>
    <cellStyle name="표준 2 9 2 14" xfId="3068"/>
    <cellStyle name="표준 2 9 2 15" xfId="3069"/>
    <cellStyle name="표준 2 9 2 16" xfId="3070"/>
    <cellStyle name="표준 2 9 2 2" xfId="3071"/>
    <cellStyle name="표준 2 9 2 2 2" xfId="3072"/>
    <cellStyle name="표준 2 9 2 2 2 2" xfId="3073"/>
    <cellStyle name="표준 2 9 2 2 2 2 2" xfId="3074"/>
    <cellStyle name="표준 2 9 2 2 2 2 2 2" xfId="3075"/>
    <cellStyle name="표준 2 9 2 2 2 2 2 3" xfId="3076"/>
    <cellStyle name="표준 2 9 2 2 2 2 3" xfId="3077"/>
    <cellStyle name="표준 2 9 2 2 2 3" xfId="3078"/>
    <cellStyle name="표준 2 9 2 2 2 4" xfId="3079"/>
    <cellStyle name="표준 2 9 2 2 2 5" xfId="3080"/>
    <cellStyle name="표준 2 9 2 2 2 6" xfId="3081"/>
    <cellStyle name="표준 2 9 2 2 2 7" xfId="3082"/>
    <cellStyle name="표준 2 9 2 2 2 8" xfId="3083"/>
    <cellStyle name="표준 2 9 2 2 3" xfId="3084"/>
    <cellStyle name="표준 2 9 2 2 3 2" xfId="3085"/>
    <cellStyle name="표준 2 9 2 2 3 2 2" xfId="3086"/>
    <cellStyle name="표준 2 9 2 2 3 2 3" xfId="3087"/>
    <cellStyle name="표준 2 9 2 2 3 3" xfId="3088"/>
    <cellStyle name="표준 2 9 2 2 4" xfId="3089"/>
    <cellStyle name="표준 2 9 2 2 5" xfId="3090"/>
    <cellStyle name="표준 2 9 2 2 6" xfId="3091"/>
    <cellStyle name="표준 2 9 2 2 7" xfId="3092"/>
    <cellStyle name="표준 2 9 2 2 8" xfId="3093"/>
    <cellStyle name="표준 2 9 2 3" xfId="3094"/>
    <cellStyle name="표준 2 9 2 4" xfId="3095"/>
    <cellStyle name="표준 2 9 2 5" xfId="3096"/>
    <cellStyle name="표준 2 9 2 6" xfId="3097"/>
    <cellStyle name="표준 2 9 2 7" xfId="3098"/>
    <cellStyle name="표준 2 9 2 8" xfId="3099"/>
    <cellStyle name="표준 2 9 2 9" xfId="3100"/>
    <cellStyle name="표준 2 9 3" xfId="3101"/>
    <cellStyle name="표준 2 9 4" xfId="3102"/>
    <cellStyle name="표준 2 9 5" xfId="3103"/>
    <cellStyle name="표준 2 9 5 2" xfId="3104"/>
    <cellStyle name="표준 2 9 5 2 2" xfId="3105"/>
    <cellStyle name="표준 2 9 5 2 2 2" xfId="3106"/>
    <cellStyle name="표준 2 9 5 2 2 2 2" xfId="3107"/>
    <cellStyle name="표준 2 9 5 2 2 2 3" xfId="3108"/>
    <cellStyle name="표준 2 9 5 2 2 3" xfId="3109"/>
    <cellStyle name="표준 2 9 5 2 3" xfId="3110"/>
    <cellStyle name="표준 2 9 5 2 4" xfId="3111"/>
    <cellStyle name="표준 2 9 5 2 5" xfId="3112"/>
    <cellStyle name="표준 2 9 5 2 6" xfId="3113"/>
    <cellStyle name="표준 2 9 5 2 7" xfId="3114"/>
    <cellStyle name="표준 2 9 5 2 8" xfId="3115"/>
    <cellStyle name="표준 2 9 5 3" xfId="3116"/>
    <cellStyle name="표준 2 9 5 3 2" xfId="3117"/>
    <cellStyle name="표준 2 9 5 3 2 2" xfId="3118"/>
    <cellStyle name="표준 2 9 5 3 2 3" xfId="3119"/>
    <cellStyle name="표준 2 9 5 3 3" xfId="3120"/>
    <cellStyle name="표준 2 9 5 4" xfId="3121"/>
    <cellStyle name="표준 2 9 5 5" xfId="3122"/>
    <cellStyle name="표준 2 9 5 6" xfId="3123"/>
    <cellStyle name="표준 2 9 5 7" xfId="3124"/>
    <cellStyle name="표준 2 9 5 8" xfId="3125"/>
    <cellStyle name="표준 2 9 6" xfId="3126"/>
    <cellStyle name="표준 2 9 7" xfId="3127"/>
    <cellStyle name="표준 2 9 8" xfId="3128"/>
    <cellStyle name="표준 2 9 9" xfId="3129"/>
    <cellStyle name="표준 2_08-인건비신청" xfId="3130"/>
    <cellStyle name="표준 3" xfId="27"/>
    <cellStyle name="표준 3 10" xfId="3132"/>
    <cellStyle name="표준 3 11" xfId="3133"/>
    <cellStyle name="표준 3 12" xfId="3134"/>
    <cellStyle name="표준 3 13" xfId="3135"/>
    <cellStyle name="표준 3 14" xfId="3136"/>
    <cellStyle name="표준 3 15" xfId="3137"/>
    <cellStyle name="표준 3 16" xfId="3138"/>
    <cellStyle name="표준 3 17" xfId="3139"/>
    <cellStyle name="표준 3 18" xfId="3140"/>
    <cellStyle name="표준 3 19" xfId="3141"/>
    <cellStyle name="표준 3 2" xfId="3142"/>
    <cellStyle name="표준 3 20" xfId="3143"/>
    <cellStyle name="표준 3 21" xfId="3144"/>
    <cellStyle name="표준 3 22" xfId="3145"/>
    <cellStyle name="표준 3 22 2" xfId="3146"/>
    <cellStyle name="표준 3 22 2 2" xfId="3147"/>
    <cellStyle name="표준 3 22 2 3" xfId="3148"/>
    <cellStyle name="표준 3 22 3" xfId="3149"/>
    <cellStyle name="표준 3 23" xfId="3150"/>
    <cellStyle name="표준 3 24" xfId="3151"/>
    <cellStyle name="표준 3 25" xfId="3152"/>
    <cellStyle name="표준 3 26" xfId="3153"/>
    <cellStyle name="표준 3 27" xfId="3154"/>
    <cellStyle name="표준 3 28" xfId="3155"/>
    <cellStyle name="표준 3 29" xfId="3156"/>
    <cellStyle name="표준 3 3" xfId="3157"/>
    <cellStyle name="표준 3 30" xfId="3131"/>
    <cellStyle name="표준 3 4" xfId="3158"/>
    <cellStyle name="표준 3 5" xfId="3159"/>
    <cellStyle name="표준 3 6" xfId="3160"/>
    <cellStyle name="표준 3 7" xfId="3161"/>
    <cellStyle name="표준 3 8" xfId="3162"/>
    <cellStyle name="표준 3 9" xfId="3163"/>
    <cellStyle name="표준 4" xfId="28"/>
    <cellStyle name="표준 4 10" xfId="3165"/>
    <cellStyle name="표준 4 11" xfId="3166"/>
    <cellStyle name="표준 4 12" xfId="3167"/>
    <cellStyle name="표준 4 13" xfId="3168"/>
    <cellStyle name="표준 4 14" xfId="3169"/>
    <cellStyle name="표준 4 15" xfId="3170"/>
    <cellStyle name="표준 4 16" xfId="3171"/>
    <cellStyle name="표준 4 17" xfId="3164"/>
    <cellStyle name="표준 4 2" xfId="3172"/>
    <cellStyle name="표준 4 3" xfId="3173"/>
    <cellStyle name="표준 4 3 10" xfId="3174"/>
    <cellStyle name="표준 4 3 10 2" xfId="3175"/>
    <cellStyle name="표준 4 3 10 2 2" xfId="3176"/>
    <cellStyle name="표준 4 3 10 2 3" xfId="3177"/>
    <cellStyle name="표준 4 3 10 3" xfId="3178"/>
    <cellStyle name="표준 4 3 11" xfId="3179"/>
    <cellStyle name="표준 4 3 12" xfId="3180"/>
    <cellStyle name="표준 4 3 13" xfId="3181"/>
    <cellStyle name="표준 4 3 14" xfId="3182"/>
    <cellStyle name="표준 4 3 15" xfId="3183"/>
    <cellStyle name="표준 4 3 16" xfId="3184"/>
    <cellStyle name="표준 4 3 2" xfId="3185"/>
    <cellStyle name="표준 4 3 2 2" xfId="3186"/>
    <cellStyle name="표준 4 3 2 2 2" xfId="3187"/>
    <cellStyle name="표준 4 3 2 2 2 2" xfId="3188"/>
    <cellStyle name="표준 4 3 2 2 2 2 2" xfId="3189"/>
    <cellStyle name="표준 4 3 2 2 2 2 3" xfId="3190"/>
    <cellStyle name="표준 4 3 2 2 2 3" xfId="3191"/>
    <cellStyle name="표준 4 3 2 2 3" xfId="3192"/>
    <cellStyle name="표준 4 3 2 2 4" xfId="3193"/>
    <cellStyle name="표준 4 3 2 2 5" xfId="3194"/>
    <cellStyle name="표준 4 3 2 2 6" xfId="3195"/>
    <cellStyle name="표준 4 3 2 2 7" xfId="3196"/>
    <cellStyle name="표준 4 3 2 2 8" xfId="3197"/>
    <cellStyle name="표준 4 3 2 3" xfId="3198"/>
    <cellStyle name="표준 4 3 2 3 2" xfId="3199"/>
    <cellStyle name="표준 4 3 2 3 2 2" xfId="3200"/>
    <cellStyle name="표준 4 3 2 3 2 3" xfId="3201"/>
    <cellStyle name="표준 4 3 2 3 3" xfId="3202"/>
    <cellStyle name="표준 4 3 2 4" xfId="3203"/>
    <cellStyle name="표준 4 3 2 5" xfId="3204"/>
    <cellStyle name="표준 4 3 2 6" xfId="3205"/>
    <cellStyle name="표준 4 3 2 7" xfId="3206"/>
    <cellStyle name="표준 4 3 2 8" xfId="3207"/>
    <cellStyle name="표준 4 3 3" xfId="3208"/>
    <cellStyle name="표준 4 3 4" xfId="3209"/>
    <cellStyle name="표준 4 3 5" xfId="3210"/>
    <cellStyle name="표준 4 3 6" xfId="3211"/>
    <cellStyle name="표준 4 3 7" xfId="3212"/>
    <cellStyle name="표준 4 3 8" xfId="3213"/>
    <cellStyle name="표준 4 3 9" xfId="3214"/>
    <cellStyle name="표준 4 4" xfId="3215"/>
    <cellStyle name="표준 4 4 10" xfId="3216"/>
    <cellStyle name="표준 4 4 10 2" xfId="3217"/>
    <cellStyle name="표준 4 4 10 2 2" xfId="3218"/>
    <cellStyle name="표준 4 4 10 2 3" xfId="3219"/>
    <cellStyle name="표준 4 4 10 3" xfId="3220"/>
    <cellStyle name="표준 4 4 11" xfId="3221"/>
    <cellStyle name="표준 4 4 12" xfId="3222"/>
    <cellStyle name="표준 4 4 13" xfId="3223"/>
    <cellStyle name="표준 4 4 14" xfId="3224"/>
    <cellStyle name="표준 4 4 15" xfId="3225"/>
    <cellStyle name="표준 4 4 16" xfId="3226"/>
    <cellStyle name="표준 4 4 2" xfId="3227"/>
    <cellStyle name="표준 4 4 2 2" xfId="3228"/>
    <cellStyle name="표준 4 4 2 2 2" xfId="3229"/>
    <cellStyle name="표준 4 4 2 2 2 2" xfId="3230"/>
    <cellStyle name="표준 4 4 2 2 2 2 2" xfId="3231"/>
    <cellStyle name="표준 4 4 2 2 2 2 3" xfId="3232"/>
    <cellStyle name="표준 4 4 2 2 2 3" xfId="3233"/>
    <cellStyle name="표준 4 4 2 2 3" xfId="3234"/>
    <cellStyle name="표준 4 4 2 2 4" xfId="3235"/>
    <cellStyle name="표준 4 4 2 2 5" xfId="3236"/>
    <cellStyle name="표준 4 4 2 2 6" xfId="3237"/>
    <cellStyle name="표준 4 4 2 2 7" xfId="3238"/>
    <cellStyle name="표준 4 4 2 2 8" xfId="3239"/>
    <cellStyle name="표준 4 4 2 3" xfId="3240"/>
    <cellStyle name="표준 4 4 2 3 2" xfId="3241"/>
    <cellStyle name="표준 4 4 2 3 2 2" xfId="3242"/>
    <cellStyle name="표준 4 4 2 3 2 3" xfId="3243"/>
    <cellStyle name="표준 4 4 2 3 3" xfId="3244"/>
    <cellStyle name="표준 4 4 2 4" xfId="3245"/>
    <cellStyle name="표준 4 4 2 5" xfId="3246"/>
    <cellStyle name="표준 4 4 2 6" xfId="3247"/>
    <cellStyle name="표준 4 4 2 7" xfId="3248"/>
    <cellStyle name="표준 4 4 2 8" xfId="3249"/>
    <cellStyle name="표준 4 4 3" xfId="3250"/>
    <cellStyle name="표준 4 4 4" xfId="3251"/>
    <cellStyle name="표준 4 4 5" xfId="3252"/>
    <cellStyle name="표준 4 4 6" xfId="3253"/>
    <cellStyle name="표준 4 4 7" xfId="3254"/>
    <cellStyle name="표준 4 4 8" xfId="3255"/>
    <cellStyle name="표준 4 4 9" xfId="3256"/>
    <cellStyle name="표준 4 5" xfId="3257"/>
    <cellStyle name="표준 4 5 10" xfId="3258"/>
    <cellStyle name="표준 4 5 10 2" xfId="3259"/>
    <cellStyle name="표준 4 5 10 2 2" xfId="3260"/>
    <cellStyle name="표준 4 5 10 2 3" xfId="3261"/>
    <cellStyle name="표준 4 5 10 3" xfId="3262"/>
    <cellStyle name="표준 4 5 11" xfId="3263"/>
    <cellStyle name="표준 4 5 12" xfId="3264"/>
    <cellStyle name="표준 4 5 13" xfId="3265"/>
    <cellStyle name="표준 4 5 14" xfId="3266"/>
    <cellStyle name="표준 4 5 15" xfId="3267"/>
    <cellStyle name="표준 4 5 16" xfId="3268"/>
    <cellStyle name="표준 4 5 2" xfId="3269"/>
    <cellStyle name="표준 4 5 2 2" xfId="3270"/>
    <cellStyle name="표준 4 5 2 2 2" xfId="3271"/>
    <cellStyle name="표준 4 5 2 2 2 2" xfId="3272"/>
    <cellStyle name="표준 4 5 2 2 2 2 2" xfId="3273"/>
    <cellStyle name="표준 4 5 2 2 2 2 3" xfId="3274"/>
    <cellStyle name="표준 4 5 2 2 2 3" xfId="3275"/>
    <cellStyle name="표준 4 5 2 2 3" xfId="3276"/>
    <cellStyle name="표준 4 5 2 2 4" xfId="3277"/>
    <cellStyle name="표준 4 5 2 2 5" xfId="3278"/>
    <cellStyle name="표준 4 5 2 2 6" xfId="3279"/>
    <cellStyle name="표준 4 5 2 2 7" xfId="3280"/>
    <cellStyle name="표준 4 5 2 2 8" xfId="3281"/>
    <cellStyle name="표준 4 5 2 3" xfId="3282"/>
    <cellStyle name="표준 4 5 2 3 2" xfId="3283"/>
    <cellStyle name="표준 4 5 2 3 2 2" xfId="3284"/>
    <cellStyle name="표준 4 5 2 3 2 3" xfId="3285"/>
    <cellStyle name="표준 4 5 2 3 3" xfId="3286"/>
    <cellStyle name="표준 4 5 2 4" xfId="3287"/>
    <cellStyle name="표준 4 5 2 5" xfId="3288"/>
    <cellStyle name="표준 4 5 2 6" xfId="3289"/>
    <cellStyle name="표준 4 5 2 7" xfId="3290"/>
    <cellStyle name="표준 4 5 2 8" xfId="3291"/>
    <cellStyle name="표준 4 5 3" xfId="3292"/>
    <cellStyle name="표준 4 5 4" xfId="3293"/>
    <cellStyle name="표준 4 5 5" xfId="3294"/>
    <cellStyle name="표준 4 5 6" xfId="3295"/>
    <cellStyle name="표준 4 5 7" xfId="3296"/>
    <cellStyle name="표준 4 5 8" xfId="3297"/>
    <cellStyle name="표준 4 5 9" xfId="3298"/>
    <cellStyle name="표준 4 6" xfId="3299"/>
    <cellStyle name="표준 4 6 10" xfId="3300"/>
    <cellStyle name="표준 4 6 10 2" xfId="3301"/>
    <cellStyle name="표준 4 6 10 2 2" xfId="3302"/>
    <cellStyle name="표준 4 6 10 2 3" xfId="3303"/>
    <cellStyle name="표준 4 6 10 3" xfId="3304"/>
    <cellStyle name="표준 4 6 11" xfId="3305"/>
    <cellStyle name="표준 4 6 12" xfId="3306"/>
    <cellStyle name="표준 4 6 13" xfId="3307"/>
    <cellStyle name="표준 4 6 14" xfId="3308"/>
    <cellStyle name="표준 4 6 15" xfId="3309"/>
    <cellStyle name="표준 4 6 16" xfId="3310"/>
    <cellStyle name="표준 4 6 2" xfId="3311"/>
    <cellStyle name="표준 4 6 2 2" xfId="3312"/>
    <cellStyle name="표준 4 6 2 2 2" xfId="3313"/>
    <cellStyle name="표준 4 6 2 2 2 2" xfId="3314"/>
    <cellStyle name="표준 4 6 2 2 2 2 2" xfId="3315"/>
    <cellStyle name="표준 4 6 2 2 2 2 3" xfId="3316"/>
    <cellStyle name="표준 4 6 2 2 2 3" xfId="3317"/>
    <cellStyle name="표준 4 6 2 2 3" xfId="3318"/>
    <cellStyle name="표준 4 6 2 2 4" xfId="3319"/>
    <cellStyle name="표준 4 6 2 2 5" xfId="3320"/>
    <cellStyle name="표준 4 6 2 2 6" xfId="3321"/>
    <cellStyle name="표준 4 6 2 2 7" xfId="3322"/>
    <cellStyle name="표준 4 6 2 2 8" xfId="3323"/>
    <cellStyle name="표준 4 6 2 3" xfId="3324"/>
    <cellStyle name="표준 4 6 2 3 2" xfId="3325"/>
    <cellStyle name="표준 4 6 2 3 2 2" xfId="3326"/>
    <cellStyle name="표준 4 6 2 3 2 3" xfId="3327"/>
    <cellStyle name="표준 4 6 2 3 3" xfId="3328"/>
    <cellStyle name="표준 4 6 2 4" xfId="3329"/>
    <cellStyle name="표준 4 6 2 5" xfId="3330"/>
    <cellStyle name="표준 4 6 2 6" xfId="3331"/>
    <cellStyle name="표준 4 6 2 7" xfId="3332"/>
    <cellStyle name="표준 4 6 2 8" xfId="3333"/>
    <cellStyle name="표준 4 6 3" xfId="3334"/>
    <cellStyle name="표준 4 6 4" xfId="3335"/>
    <cellStyle name="표준 4 6 5" xfId="3336"/>
    <cellStyle name="표준 4 6 6" xfId="3337"/>
    <cellStyle name="표준 4 6 7" xfId="3338"/>
    <cellStyle name="표준 4 6 8" xfId="3339"/>
    <cellStyle name="표준 4 6 9" xfId="3340"/>
    <cellStyle name="표준 4 7" xfId="3341"/>
    <cellStyle name="표준 4 7 10" xfId="3342"/>
    <cellStyle name="표준 4 7 10 2" xfId="3343"/>
    <cellStyle name="표준 4 7 10 2 2" xfId="3344"/>
    <cellStyle name="표준 4 7 10 2 3" xfId="3345"/>
    <cellStyle name="표준 4 7 10 3" xfId="3346"/>
    <cellStyle name="표준 4 7 11" xfId="3347"/>
    <cellStyle name="표준 4 7 12" xfId="3348"/>
    <cellStyle name="표준 4 7 13" xfId="3349"/>
    <cellStyle name="표준 4 7 14" xfId="3350"/>
    <cellStyle name="표준 4 7 15" xfId="3351"/>
    <cellStyle name="표준 4 7 16" xfId="3352"/>
    <cellStyle name="표준 4 7 2" xfId="3353"/>
    <cellStyle name="표준 4 7 2 2" xfId="3354"/>
    <cellStyle name="표준 4 7 2 2 2" xfId="3355"/>
    <cellStyle name="표준 4 7 2 2 2 2" xfId="3356"/>
    <cellStyle name="표준 4 7 2 2 2 2 2" xfId="3357"/>
    <cellStyle name="표준 4 7 2 2 2 2 3" xfId="3358"/>
    <cellStyle name="표준 4 7 2 2 2 3" xfId="3359"/>
    <cellStyle name="표준 4 7 2 2 3" xfId="3360"/>
    <cellStyle name="표준 4 7 2 2 4" xfId="3361"/>
    <cellStyle name="표준 4 7 2 2 5" xfId="3362"/>
    <cellStyle name="표준 4 7 2 2 6" xfId="3363"/>
    <cellStyle name="표준 4 7 2 2 7" xfId="3364"/>
    <cellStyle name="표준 4 7 2 2 8" xfId="3365"/>
    <cellStyle name="표준 4 7 2 3" xfId="3366"/>
    <cellStyle name="표준 4 7 2 3 2" xfId="3367"/>
    <cellStyle name="표준 4 7 2 3 2 2" xfId="3368"/>
    <cellStyle name="표준 4 7 2 3 2 3" xfId="3369"/>
    <cellStyle name="표준 4 7 2 3 3" xfId="3370"/>
    <cellStyle name="표준 4 7 2 4" xfId="3371"/>
    <cellStyle name="표준 4 7 2 5" xfId="3372"/>
    <cellStyle name="표준 4 7 2 6" xfId="3373"/>
    <cellStyle name="표준 4 7 2 7" xfId="3374"/>
    <cellStyle name="표준 4 7 2 8" xfId="3375"/>
    <cellStyle name="표준 4 7 3" xfId="3376"/>
    <cellStyle name="표준 4 7 4" xfId="3377"/>
    <cellStyle name="표준 4 7 5" xfId="3378"/>
    <cellStyle name="표준 4 7 6" xfId="3379"/>
    <cellStyle name="표준 4 7 7" xfId="3380"/>
    <cellStyle name="표준 4 7 8" xfId="3381"/>
    <cellStyle name="표준 4 7 9" xfId="3382"/>
    <cellStyle name="표준 4 8" xfId="3383"/>
    <cellStyle name="표준 4 9" xfId="3384"/>
    <cellStyle name="표준 5" xfId="3385"/>
    <cellStyle name="표준 5 10" xfId="3386"/>
    <cellStyle name="표준 5 11" xfId="3387"/>
    <cellStyle name="표준 5 12" xfId="3388"/>
    <cellStyle name="표준 5 13" xfId="3389"/>
    <cellStyle name="표준 5 14" xfId="3390"/>
    <cellStyle name="표준 5 15" xfId="3391"/>
    <cellStyle name="표준 5 16" xfId="3392"/>
    <cellStyle name="표준 5 2" xfId="3393"/>
    <cellStyle name="표준 5 2 2" xfId="3394"/>
    <cellStyle name="표준 5 2 2 2" xfId="3395"/>
    <cellStyle name="표준 5 2 2 2 2" xfId="3396"/>
    <cellStyle name="표준 5 2 2 2 2 2" xfId="3397"/>
    <cellStyle name="표준 5 2 2 2 2 3" xfId="3398"/>
    <cellStyle name="표준 5 2 2 2 3" xfId="3399"/>
    <cellStyle name="표준 5 2 2 3" xfId="3400"/>
    <cellStyle name="표준 5 2 2 4" xfId="3401"/>
    <cellStyle name="표준 5 2 2 5" xfId="3402"/>
    <cellStyle name="표준 5 2 2 6" xfId="3403"/>
    <cellStyle name="표준 5 2 2 7" xfId="3404"/>
    <cellStyle name="표준 5 2 2 8" xfId="3405"/>
    <cellStyle name="표준 5 2 3" xfId="3406"/>
    <cellStyle name="표준 5 2 3 2" xfId="3407"/>
    <cellStyle name="표준 5 2 3 2 2" xfId="3408"/>
    <cellStyle name="표준 5 2 3 2 3" xfId="3409"/>
    <cellStyle name="표준 5 2 3 3" xfId="3410"/>
    <cellStyle name="표준 5 2 4" xfId="3411"/>
    <cellStyle name="표준 5 2 5" xfId="3412"/>
    <cellStyle name="표준 5 2 6" xfId="3413"/>
    <cellStyle name="표준 5 2 7" xfId="3414"/>
    <cellStyle name="표준 5 2 8" xfId="3415"/>
    <cellStyle name="표준 5 3" xfId="3416"/>
    <cellStyle name="표준 5 4" xfId="3417"/>
    <cellStyle name="표준 5 5" xfId="3418"/>
    <cellStyle name="표준 5 6" xfId="3419"/>
    <cellStyle name="표준 5 7" xfId="3420"/>
    <cellStyle name="표준 5 8" xfId="3421"/>
    <cellStyle name="표준 5 9" xfId="3422"/>
    <cellStyle name="표준 6" xfId="3423"/>
    <cellStyle name="표준 6 10" xfId="3424"/>
    <cellStyle name="표준 6 11" xfId="3425"/>
    <cellStyle name="표준 6 12" xfId="3426"/>
    <cellStyle name="표준 6 13" xfId="3427"/>
    <cellStyle name="표준 6 14" xfId="3428"/>
    <cellStyle name="표준 6 15" xfId="3429"/>
    <cellStyle name="표준 6 16" xfId="3430"/>
    <cellStyle name="표준 6 17" xfId="3431"/>
    <cellStyle name="표준 6 18" xfId="3432"/>
    <cellStyle name="표준 6 19" xfId="3433"/>
    <cellStyle name="표준 6 2" xfId="3434"/>
    <cellStyle name="표준 6 2 10" xfId="3435"/>
    <cellStyle name="표준 6 2 10 2" xfId="3436"/>
    <cellStyle name="표준 6 2 10 2 2" xfId="3437"/>
    <cellStyle name="표준 6 2 10 2 3" xfId="3438"/>
    <cellStyle name="표준 6 2 10 3" xfId="3439"/>
    <cellStyle name="표준 6 2 11" xfId="3440"/>
    <cellStyle name="표준 6 2 12" xfId="3441"/>
    <cellStyle name="표준 6 2 13" xfId="3442"/>
    <cellStyle name="표준 6 2 14" xfId="3443"/>
    <cellStyle name="표준 6 2 15" xfId="3444"/>
    <cellStyle name="표준 6 2 16" xfId="3445"/>
    <cellStyle name="표준 6 2 2" xfId="3446"/>
    <cellStyle name="표준 6 2 2 2" xfId="3447"/>
    <cellStyle name="표준 6 2 2 2 2" xfId="3448"/>
    <cellStyle name="표준 6 2 2 2 2 2" xfId="3449"/>
    <cellStyle name="표준 6 2 2 2 2 2 2" xfId="3450"/>
    <cellStyle name="표준 6 2 2 2 2 2 3" xfId="3451"/>
    <cellStyle name="표준 6 2 2 2 2 3" xfId="3452"/>
    <cellStyle name="표준 6 2 2 2 3" xfId="3453"/>
    <cellStyle name="표준 6 2 2 2 4" xfId="3454"/>
    <cellStyle name="표준 6 2 2 2 5" xfId="3455"/>
    <cellStyle name="표준 6 2 2 2 6" xfId="3456"/>
    <cellStyle name="표준 6 2 2 2 7" xfId="3457"/>
    <cellStyle name="표준 6 2 2 2 8" xfId="3458"/>
    <cellStyle name="표준 6 2 2 3" xfId="3459"/>
    <cellStyle name="표준 6 2 2 3 2" xfId="3460"/>
    <cellStyle name="표준 6 2 2 3 2 2" xfId="3461"/>
    <cellStyle name="표준 6 2 2 3 2 3" xfId="3462"/>
    <cellStyle name="표준 6 2 2 3 3" xfId="3463"/>
    <cellStyle name="표준 6 2 2 4" xfId="3464"/>
    <cellStyle name="표준 6 2 2 5" xfId="3465"/>
    <cellStyle name="표준 6 2 2 6" xfId="3466"/>
    <cellStyle name="표준 6 2 2 7" xfId="3467"/>
    <cellStyle name="표준 6 2 2 8" xfId="3468"/>
    <cellStyle name="표준 6 2 3" xfId="3469"/>
    <cellStyle name="표준 6 2 4" xfId="3470"/>
    <cellStyle name="표준 6 2 5" xfId="3471"/>
    <cellStyle name="표준 6 2 6" xfId="3472"/>
    <cellStyle name="표준 6 2 7" xfId="3473"/>
    <cellStyle name="표준 6 2 8" xfId="3474"/>
    <cellStyle name="표준 6 2 9" xfId="3475"/>
    <cellStyle name="표준 6 20" xfId="3476"/>
    <cellStyle name="표준 6 21" xfId="3477"/>
    <cellStyle name="표준 6 3" xfId="3478"/>
    <cellStyle name="표준 6 4" xfId="3479"/>
    <cellStyle name="표준 6 5" xfId="3480"/>
    <cellStyle name="표준 6 6" xfId="3481"/>
    <cellStyle name="표준 6 7" xfId="3482"/>
    <cellStyle name="표준 6 8" xfId="3483"/>
    <cellStyle name="표준 6 9" xfId="3484"/>
    <cellStyle name="표준 7" xfId="3485"/>
    <cellStyle name="표준 7 10" xfId="3486"/>
    <cellStyle name="표준 7 11" xfId="3487"/>
    <cellStyle name="표준 7 12" xfId="3488"/>
    <cellStyle name="표준 7 13" xfId="3489"/>
    <cellStyle name="표준 7 14" xfId="3490"/>
    <cellStyle name="표준 7 15" xfId="3491"/>
    <cellStyle name="표준 7 16" xfId="3492"/>
    <cellStyle name="표준 7 17" xfId="3493"/>
    <cellStyle name="표준 7 18" xfId="3494"/>
    <cellStyle name="표준 7 19" xfId="3495"/>
    <cellStyle name="표준 7 2" xfId="3496"/>
    <cellStyle name="표준 7 20" xfId="3497"/>
    <cellStyle name="표준 7 21" xfId="3498"/>
    <cellStyle name="표준 7 3" xfId="3499"/>
    <cellStyle name="표준 7 4" xfId="3500"/>
    <cellStyle name="표준 7 5" xfId="3501"/>
    <cellStyle name="표준 7 6" xfId="3502"/>
    <cellStyle name="표준 7 7" xfId="3503"/>
    <cellStyle name="표준 7 8" xfId="3504"/>
    <cellStyle name="표준 7 9" xfId="3505"/>
    <cellStyle name="표준 8" xfId="3506"/>
    <cellStyle name="표준 8 10" xfId="3507"/>
    <cellStyle name="표준 8 11" xfId="3508"/>
    <cellStyle name="표준 8 12" xfId="3509"/>
    <cellStyle name="표준 8 13" xfId="3510"/>
    <cellStyle name="표준 8 14" xfId="3511"/>
    <cellStyle name="표준 8 15" xfId="3512"/>
    <cellStyle name="표준 8 16" xfId="3513"/>
    <cellStyle name="표준 8 17" xfId="3514"/>
    <cellStyle name="표준 8 18" xfId="3515"/>
    <cellStyle name="표준 8 19" xfId="3516"/>
    <cellStyle name="표준 8 2" xfId="3517"/>
    <cellStyle name="표준 8 20" xfId="3518"/>
    <cellStyle name="표준 8 21" xfId="3519"/>
    <cellStyle name="표준 8 3" xfId="3520"/>
    <cellStyle name="표준 8 4" xfId="3521"/>
    <cellStyle name="표준 8 5" xfId="3522"/>
    <cellStyle name="표준 8 6" xfId="3523"/>
    <cellStyle name="표준 8 7" xfId="3524"/>
    <cellStyle name="표준 8 8" xfId="3525"/>
    <cellStyle name="표준 8 9" xfId="3526"/>
    <cellStyle name="표준 9" xfId="3527"/>
    <cellStyle name="표준 9 10" xfId="3528"/>
    <cellStyle name="표준 9 11" xfId="3529"/>
    <cellStyle name="표준 9 12" xfId="3530"/>
    <cellStyle name="표준 9 13" xfId="3531"/>
    <cellStyle name="표준 9 14" xfId="3532"/>
    <cellStyle name="표준 9 15" xfId="3533"/>
    <cellStyle name="표준 9 16" xfId="3534"/>
    <cellStyle name="표준 9 17" xfId="3535"/>
    <cellStyle name="표준 9 18" xfId="3536"/>
    <cellStyle name="표준 9 19" xfId="3537"/>
    <cellStyle name="표준 9 2" xfId="3538"/>
    <cellStyle name="표준 9 20" xfId="3539"/>
    <cellStyle name="표준 9 21" xfId="3540"/>
    <cellStyle name="표준 9 3" xfId="3541"/>
    <cellStyle name="표준 9 4" xfId="3542"/>
    <cellStyle name="표준 9 5" xfId="3543"/>
    <cellStyle name="표준 9 6" xfId="3544"/>
    <cellStyle name="표준 9 7" xfId="3545"/>
    <cellStyle name="표준 9 8" xfId="3546"/>
    <cellStyle name="표준 9 9" xfId="35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view="pageBreakPreview" zoomScale="85" workbookViewId="0">
      <selection activeCell="E25" sqref="E25"/>
    </sheetView>
  </sheetViews>
  <sheetFormatPr defaultColWidth="8.88671875" defaultRowHeight="13.5"/>
  <cols>
    <col min="1" max="1" width="5.21875" style="48" customWidth="1"/>
    <col min="2" max="6" width="8.88671875" style="48"/>
    <col min="7" max="7" width="13.21875" style="48" customWidth="1"/>
    <col min="8" max="8" width="0.109375" style="48" customWidth="1"/>
    <col min="9" max="9" width="12.109375" style="48" customWidth="1"/>
    <col min="10" max="16384" width="8.88671875" style="48"/>
  </cols>
  <sheetData>
    <row r="1" spans="1:9" ht="83.25" customHeight="1"/>
    <row r="2" spans="1:9" s="49" customFormat="1" ht="130.5" customHeight="1">
      <c r="A2" s="983" t="str">
        <f>Sheet2!B2</f>
        <v>2018년도
1차추경 세입·세출 예산(안)</v>
      </c>
      <c r="B2" s="983"/>
      <c r="C2" s="983"/>
      <c r="D2" s="983"/>
      <c r="E2" s="983"/>
      <c r="F2" s="983"/>
      <c r="G2" s="983"/>
      <c r="H2" s="983"/>
      <c r="I2" s="983"/>
    </row>
    <row r="3" spans="1:9" s="49" customFormat="1">
      <c r="A3" s="984" t="s">
        <v>9</v>
      </c>
      <c r="B3" s="985"/>
      <c r="C3" s="985"/>
      <c r="D3" s="985"/>
      <c r="E3" s="985"/>
      <c r="F3" s="985"/>
      <c r="G3" s="985"/>
      <c r="H3" s="985"/>
      <c r="I3" s="985"/>
    </row>
    <row r="4" spans="1:9" s="49" customFormat="1" ht="31.5" customHeight="1">
      <c r="A4" s="985"/>
      <c r="B4" s="985"/>
      <c r="C4" s="985"/>
      <c r="D4" s="985"/>
      <c r="E4" s="985"/>
      <c r="F4" s="985"/>
      <c r="G4" s="985"/>
      <c r="H4" s="985"/>
      <c r="I4" s="985"/>
    </row>
    <row r="5" spans="1:9" s="49" customFormat="1"/>
    <row r="6" spans="1:9" s="49" customFormat="1"/>
    <row r="7" spans="1:9" s="49" customFormat="1"/>
    <row r="8" spans="1:9" s="49" customFormat="1"/>
    <row r="9" spans="1:9" s="49" customFormat="1"/>
    <row r="10" spans="1:9" s="49" customFormat="1" ht="114.75" customHeight="1">
      <c r="A10" s="986" t="str">
        <f>Sheet2!B5</f>
        <v>2018. 02.   .</v>
      </c>
      <c r="B10" s="986"/>
      <c r="C10" s="986"/>
      <c r="D10" s="986"/>
      <c r="E10" s="986"/>
      <c r="F10" s="986"/>
      <c r="G10" s="986"/>
      <c r="H10" s="986"/>
      <c r="I10" s="986"/>
    </row>
    <row r="11" spans="1:9" s="49" customFormat="1"/>
    <row r="12" spans="1:9" s="49" customFormat="1"/>
    <row r="13" spans="1:9" s="49" customFormat="1"/>
    <row r="14" spans="1:9" s="49" customFormat="1"/>
    <row r="15" spans="1:9" s="49" customFormat="1"/>
    <row r="16" spans="1:9" s="49" customFormat="1"/>
    <row r="17" spans="1:9" s="49" customFormat="1"/>
    <row r="18" spans="1:9" s="49" customFormat="1"/>
    <row r="19" spans="1:9" s="49" customFormat="1"/>
    <row r="20" spans="1:9" s="49" customFormat="1"/>
    <row r="21" spans="1:9" s="49" customFormat="1"/>
    <row r="22" spans="1:9" s="49" customFormat="1"/>
    <row r="23" spans="1:9" s="49" customFormat="1"/>
    <row r="24" spans="1:9" s="49" customFormat="1" ht="52.5" customHeight="1">
      <c r="A24" s="987" t="s">
        <v>10</v>
      </c>
      <c r="B24" s="987"/>
      <c r="C24" s="987"/>
      <c r="D24" s="987"/>
      <c r="E24" s="987"/>
      <c r="F24" s="987"/>
      <c r="G24" s="987"/>
      <c r="H24" s="987"/>
      <c r="I24" s="987"/>
    </row>
    <row r="25" spans="1:9" s="49" customFormat="1"/>
    <row r="26" spans="1:9" s="49" customFormat="1"/>
    <row r="27" spans="1:9" s="49" customFormat="1"/>
    <row r="70" spans="4:4">
      <c r="D70" s="48">
        <v>5</v>
      </c>
    </row>
  </sheetData>
  <mergeCells count="4">
    <mergeCell ref="A2:I2"/>
    <mergeCell ref="A3:I4"/>
    <mergeCell ref="A10:I10"/>
    <mergeCell ref="A24:I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85" zoomScaleNormal="70" zoomScaleSheetLayoutView="85" workbookViewId="0">
      <selection activeCell="K17" sqref="K17"/>
    </sheetView>
  </sheetViews>
  <sheetFormatPr defaultColWidth="8.88671875" defaultRowHeight="13.5"/>
  <cols>
    <col min="1" max="6" width="8.88671875" style="49"/>
    <col min="7" max="7" width="13.21875" style="49" customWidth="1"/>
    <col min="8" max="8" width="0.109375" style="49" customWidth="1"/>
    <col min="9" max="16384" width="8.88671875" style="49"/>
  </cols>
  <sheetData>
    <row r="1" spans="1:9" ht="83.25" customHeight="1"/>
    <row r="2" spans="1:9" ht="130.5" customHeight="1">
      <c r="A2" s="983" t="str">
        <f>Sheet2!D2</f>
        <v>2018년도
사업계획</v>
      </c>
      <c r="B2" s="983"/>
      <c r="C2" s="983"/>
      <c r="D2" s="983"/>
      <c r="E2" s="983"/>
      <c r="F2" s="983"/>
      <c r="G2" s="983"/>
      <c r="H2" s="983"/>
      <c r="I2" s="983"/>
    </row>
    <row r="3" spans="1:9">
      <c r="A3" s="984" t="s">
        <v>9</v>
      </c>
      <c r="B3" s="985"/>
      <c r="C3" s="985"/>
      <c r="D3" s="985"/>
      <c r="E3" s="985"/>
      <c r="F3" s="985"/>
      <c r="G3" s="985"/>
      <c r="H3" s="985"/>
      <c r="I3" s="985"/>
    </row>
    <row r="4" spans="1:9" ht="31.5" customHeight="1">
      <c r="A4" s="985"/>
      <c r="B4" s="985"/>
      <c r="C4" s="985"/>
      <c r="D4" s="985"/>
      <c r="E4" s="985"/>
      <c r="F4" s="985"/>
      <c r="G4" s="985"/>
      <c r="H4" s="985"/>
      <c r="I4" s="985"/>
    </row>
    <row r="10" spans="1:9" ht="114.75" customHeight="1">
      <c r="A10" s="986" t="str">
        <f>Sheet2!B5</f>
        <v>2018. 02.   .</v>
      </c>
      <c r="B10" s="986"/>
      <c r="C10" s="986"/>
      <c r="D10" s="986"/>
      <c r="E10" s="986"/>
      <c r="F10" s="986"/>
      <c r="G10" s="986"/>
      <c r="H10" s="986"/>
      <c r="I10" s="986"/>
    </row>
    <row r="24" spans="1:9" ht="52.5" customHeight="1">
      <c r="A24" s="987" t="s">
        <v>10</v>
      </c>
      <c r="B24" s="987"/>
      <c r="C24" s="987"/>
      <c r="D24" s="987"/>
      <c r="E24" s="987"/>
      <c r="F24" s="987"/>
      <c r="G24" s="987"/>
      <c r="H24" s="987"/>
      <c r="I24" s="987"/>
    </row>
  </sheetData>
  <mergeCells count="4">
    <mergeCell ref="A2:I2"/>
    <mergeCell ref="A3:I4"/>
    <mergeCell ref="A10:I10"/>
    <mergeCell ref="A24:I24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view="pageBreakPreview" topLeftCell="A16" zoomScaleNormal="85" zoomScaleSheetLayoutView="100" workbookViewId="0">
      <selection activeCell="G8" sqref="G8"/>
    </sheetView>
  </sheetViews>
  <sheetFormatPr defaultColWidth="13" defaultRowHeight="13.5"/>
  <cols>
    <col min="1" max="1" width="10.77734375" style="102" customWidth="1"/>
    <col min="2" max="2" width="11.44140625" style="102" customWidth="1"/>
    <col min="3" max="3" width="11" style="102" customWidth="1"/>
    <col min="4" max="4" width="10.109375" style="102" customWidth="1"/>
    <col min="5" max="5" width="12.21875" style="102" customWidth="1"/>
    <col min="6" max="6" width="11.6640625" style="102" customWidth="1"/>
    <col min="7" max="8" width="12.109375" style="102" customWidth="1"/>
    <col min="9" max="9" width="29" style="102" bestFit="1" customWidth="1"/>
    <col min="10" max="10" width="19.77734375" style="102" customWidth="1"/>
    <col min="11" max="16384" width="13" style="102"/>
  </cols>
  <sheetData>
    <row r="2" spans="1:18" ht="22.5">
      <c r="A2" s="1212" t="s">
        <v>539</v>
      </c>
      <c r="B2" s="1212"/>
      <c r="C2" s="1212"/>
      <c r="D2" s="1213" t="str">
        <f>Sheet2!C2</f>
        <v>2018년도 1차추경 세입·세출 예산(안)</v>
      </c>
      <c r="E2" s="1213"/>
      <c r="F2" s="1213"/>
      <c r="G2" s="1213"/>
      <c r="H2" s="1213"/>
    </row>
    <row r="4" spans="1:18" s="103" customFormat="1" ht="19.5" customHeight="1">
      <c r="A4" s="103" t="s">
        <v>270</v>
      </c>
      <c r="H4" s="104" t="s">
        <v>269</v>
      </c>
    </row>
    <row r="5" spans="1:18" ht="32.1" customHeight="1">
      <c r="A5" s="1214" t="s">
        <v>268</v>
      </c>
      <c r="B5" s="1214"/>
      <c r="C5" s="1214"/>
      <c r="D5" s="1214"/>
      <c r="E5" s="1214" t="s">
        <v>267</v>
      </c>
      <c r="F5" s="1214"/>
      <c r="G5" s="1214"/>
      <c r="H5" s="1214"/>
    </row>
    <row r="6" spans="1:18" ht="32.1" customHeight="1">
      <c r="A6" s="308" t="s">
        <v>266</v>
      </c>
      <c r="B6" s="408" t="str">
        <f>세입!G3</f>
        <v>당초예산액
(A)</v>
      </c>
      <c r="C6" s="408" t="str">
        <f>세입!H3</f>
        <v>예산액
(B)</v>
      </c>
      <c r="D6" s="408" t="str">
        <f>세입!I3</f>
        <v>증감(B-A)</v>
      </c>
      <c r="E6" s="408" t="s">
        <v>265</v>
      </c>
      <c r="F6" s="408" t="str">
        <f>세출!G3</f>
        <v>당초예산액
(A)</v>
      </c>
      <c r="G6" s="408" t="str">
        <f>세출!H3</f>
        <v>예산액
(B)</v>
      </c>
      <c r="H6" s="408" t="str">
        <f>세출!I3</f>
        <v>증감(B-A)</v>
      </c>
    </row>
    <row r="7" spans="1:18" ht="27" customHeight="1">
      <c r="A7" s="105" t="s">
        <v>107</v>
      </c>
      <c r="B7" s="415">
        <f>세입!$G$5</f>
        <v>20880000</v>
      </c>
      <c r="C7" s="415">
        <f>세입!$H$5</f>
        <v>20880000</v>
      </c>
      <c r="D7" s="416">
        <f t="shared" ref="D7:D13" si="0">C7-B7</f>
        <v>0</v>
      </c>
      <c r="E7" s="54" t="s">
        <v>114</v>
      </c>
      <c r="F7" s="418">
        <f>세출!G6</f>
        <v>1603738000</v>
      </c>
      <c r="G7" s="418">
        <f>세출!H6</f>
        <v>1667460000</v>
      </c>
      <c r="H7" s="417">
        <f t="shared" ref="H7:H18" si="1">G7-F7</f>
        <v>63722000</v>
      </c>
    </row>
    <row r="8" spans="1:18" ht="27" customHeight="1">
      <c r="A8" s="105" t="s">
        <v>108</v>
      </c>
      <c r="B8" s="415">
        <f>세입!$G$15</f>
        <v>1868803160</v>
      </c>
      <c r="C8" s="415">
        <f>세입!$H$15</f>
        <v>1950603650</v>
      </c>
      <c r="D8" s="416">
        <f t="shared" si="0"/>
        <v>81800490</v>
      </c>
      <c r="E8" s="54" t="s">
        <v>115</v>
      </c>
      <c r="F8" s="418">
        <f>세출!G274</f>
        <v>2480000</v>
      </c>
      <c r="G8" s="418">
        <f>세출!H274</f>
        <v>2080000</v>
      </c>
      <c r="H8" s="417">
        <f t="shared" si="1"/>
        <v>-400000</v>
      </c>
    </row>
    <row r="9" spans="1:18" ht="27" customHeight="1">
      <c r="A9" s="105" t="s">
        <v>109</v>
      </c>
      <c r="B9" s="415">
        <f>세입!$G$78</f>
        <v>73200000</v>
      </c>
      <c r="C9" s="415">
        <f>세입!$H$78</f>
        <v>89245000</v>
      </c>
      <c r="D9" s="416">
        <f t="shared" si="0"/>
        <v>16045000</v>
      </c>
      <c r="E9" s="54" t="s">
        <v>116</v>
      </c>
      <c r="F9" s="418">
        <f>세출!G283</f>
        <v>111380000</v>
      </c>
      <c r="G9" s="418">
        <f>세출!H283</f>
        <v>124190000</v>
      </c>
      <c r="H9" s="417">
        <f t="shared" si="1"/>
        <v>12810000</v>
      </c>
    </row>
    <row r="10" spans="1:18" ht="27" customHeight="1">
      <c r="A10" s="105" t="s">
        <v>110</v>
      </c>
      <c r="B10" s="415">
        <f>세입!$G$95</f>
        <v>88000000</v>
      </c>
      <c r="C10" s="415">
        <f>세입!$H$95</f>
        <v>88000000</v>
      </c>
      <c r="D10" s="416">
        <f t="shared" si="0"/>
        <v>0</v>
      </c>
      <c r="E10" s="54" t="s">
        <v>117</v>
      </c>
      <c r="F10" s="418">
        <f>세출!G338</f>
        <v>85620000</v>
      </c>
      <c r="G10" s="418">
        <f>세출!H338</f>
        <v>80620000</v>
      </c>
      <c r="H10" s="417">
        <f t="shared" si="1"/>
        <v>-5000000</v>
      </c>
      <c r="J10" s="988"/>
      <c r="K10" s="988"/>
      <c r="L10" s="988"/>
      <c r="M10" s="988"/>
      <c r="N10" s="988"/>
      <c r="O10" s="988"/>
      <c r="P10" s="988"/>
      <c r="Q10" s="988"/>
      <c r="R10" s="988"/>
    </row>
    <row r="11" spans="1:18" ht="27" customHeight="1">
      <c r="A11" s="105" t="s">
        <v>111</v>
      </c>
      <c r="B11" s="415">
        <f>세입!$G$100</f>
        <v>26160000</v>
      </c>
      <c r="C11" s="415">
        <f>세입!$H$100</f>
        <v>26160000</v>
      </c>
      <c r="D11" s="416">
        <f t="shared" si="0"/>
        <v>0</v>
      </c>
      <c r="E11" s="54" t="s">
        <v>118</v>
      </c>
      <c r="F11" s="418">
        <f>세출!G356</f>
        <v>228143040</v>
      </c>
      <c r="G11" s="418">
        <f>세출!H356</f>
        <v>250209650</v>
      </c>
      <c r="H11" s="417">
        <f t="shared" si="1"/>
        <v>22066610</v>
      </c>
      <c r="J11" s="1215"/>
      <c r="K11" s="1215"/>
      <c r="L11" s="1215"/>
      <c r="M11" s="1215"/>
      <c r="N11" s="1215"/>
      <c r="O11" s="1215"/>
      <c r="P11" s="1215"/>
      <c r="Q11" s="1215"/>
      <c r="R11" s="1215"/>
    </row>
    <row r="12" spans="1:18" ht="27" customHeight="1">
      <c r="A12" s="105" t="s">
        <v>112</v>
      </c>
      <c r="B12" s="415">
        <f>세입!$G$12</f>
        <v>0</v>
      </c>
      <c r="C12" s="415">
        <f>세입!$H$12</f>
        <v>0</v>
      </c>
      <c r="D12" s="416">
        <f t="shared" si="0"/>
        <v>0</v>
      </c>
      <c r="E12" s="54" t="s">
        <v>119</v>
      </c>
      <c r="F12" s="418">
        <f>세출!G384</f>
        <v>1900000</v>
      </c>
      <c r="G12" s="418">
        <f>세출!H384</f>
        <v>1900000</v>
      </c>
      <c r="H12" s="417">
        <f t="shared" si="1"/>
        <v>0</v>
      </c>
      <c r="J12" s="988"/>
      <c r="K12" s="988"/>
      <c r="L12" s="988"/>
      <c r="M12" s="988"/>
      <c r="N12" s="988"/>
      <c r="O12" s="988"/>
      <c r="P12" s="988"/>
      <c r="Q12" s="988"/>
      <c r="R12" s="988"/>
    </row>
    <row r="13" spans="1:18" ht="27" customHeight="1">
      <c r="A13" s="105" t="s">
        <v>113</v>
      </c>
      <c r="B13" s="415">
        <f>세입!$G$113</f>
        <v>102606023</v>
      </c>
      <c r="C13" s="415">
        <f>세입!$H$113</f>
        <v>98926554</v>
      </c>
      <c r="D13" s="416">
        <f t="shared" si="0"/>
        <v>-3679469</v>
      </c>
      <c r="E13" s="54" t="s">
        <v>120</v>
      </c>
      <c r="F13" s="418">
        <f>세출!G393</f>
        <v>143392426</v>
      </c>
      <c r="G13" s="418">
        <f>세출!H393</f>
        <v>143099000</v>
      </c>
      <c r="H13" s="417">
        <f t="shared" si="1"/>
        <v>-293426</v>
      </c>
      <c r="J13" s="101"/>
      <c r="K13" s="5"/>
      <c r="L13" s="5"/>
      <c r="M13" s="5"/>
      <c r="N13" s="5"/>
      <c r="O13" s="5"/>
      <c r="P13" s="5"/>
      <c r="Q13" s="5"/>
      <c r="R13" s="5"/>
    </row>
    <row r="14" spans="1:18" ht="27" customHeight="1">
      <c r="A14" s="105"/>
      <c r="B14" s="415"/>
      <c r="C14" s="415"/>
      <c r="D14" s="416"/>
      <c r="E14" s="54" t="s">
        <v>121</v>
      </c>
      <c r="F14" s="418">
        <f>세출!G443</f>
        <v>2995717</v>
      </c>
      <c r="G14" s="418">
        <f>세출!H443</f>
        <v>4256554</v>
      </c>
      <c r="H14" s="417">
        <f t="shared" si="1"/>
        <v>1260837</v>
      </c>
      <c r="J14" s="988"/>
      <c r="K14" s="988"/>
      <c r="L14" s="988"/>
      <c r="M14" s="988"/>
      <c r="N14" s="988"/>
      <c r="O14" s="988"/>
      <c r="P14" s="988"/>
      <c r="Q14" s="988"/>
      <c r="R14" s="988"/>
    </row>
    <row r="15" spans="1:18" ht="27" customHeight="1">
      <c r="A15" s="105"/>
      <c r="B15" s="415"/>
      <c r="C15" s="415"/>
      <c r="D15" s="416"/>
      <c r="E15" s="54" t="s">
        <v>122</v>
      </c>
      <c r="F15" s="418">
        <f>세출!G439</f>
        <v>0</v>
      </c>
      <c r="G15" s="418">
        <f>세출!H439</f>
        <v>0</v>
      </c>
      <c r="H15" s="417">
        <f t="shared" si="1"/>
        <v>0</v>
      </c>
      <c r="J15" s="6"/>
      <c r="K15" s="6"/>
      <c r="L15" s="6"/>
      <c r="M15" s="6"/>
      <c r="N15" s="6"/>
      <c r="O15" s="6"/>
      <c r="P15" s="6"/>
      <c r="Q15" s="6"/>
      <c r="R15" s="6"/>
    </row>
    <row r="16" spans="1:18" ht="27" customHeight="1">
      <c r="A16" s="105"/>
      <c r="B16" s="415"/>
      <c r="C16" s="415"/>
      <c r="D16" s="416"/>
      <c r="E16" s="107"/>
      <c r="F16" s="417"/>
      <c r="G16" s="417"/>
      <c r="H16" s="417">
        <f t="shared" si="1"/>
        <v>0</v>
      </c>
      <c r="J16" s="988"/>
      <c r="K16" s="988"/>
      <c r="L16" s="988"/>
      <c r="M16" s="988"/>
      <c r="N16" s="988"/>
      <c r="O16" s="988"/>
      <c r="P16" s="988"/>
      <c r="Q16" s="988"/>
      <c r="R16" s="988"/>
    </row>
    <row r="17" spans="1:18" ht="27" customHeight="1">
      <c r="A17" s="105"/>
      <c r="B17" s="415"/>
      <c r="C17" s="415"/>
      <c r="D17" s="416"/>
      <c r="E17" s="107"/>
      <c r="F17" s="417"/>
      <c r="G17" s="417"/>
      <c r="H17" s="417">
        <f t="shared" si="1"/>
        <v>0</v>
      </c>
      <c r="J17" s="6"/>
      <c r="K17" s="6"/>
      <c r="L17" s="6"/>
      <c r="M17" s="6"/>
      <c r="N17" s="6"/>
      <c r="O17" s="6"/>
      <c r="P17" s="6"/>
      <c r="Q17" s="6"/>
      <c r="R17" s="6"/>
    </row>
    <row r="18" spans="1:18" ht="27" customHeight="1">
      <c r="A18" s="105"/>
      <c r="B18" s="415"/>
      <c r="C18" s="415"/>
      <c r="D18" s="416"/>
      <c r="E18" s="107"/>
      <c r="F18" s="417"/>
      <c r="G18" s="417"/>
      <c r="H18" s="417">
        <f t="shared" si="1"/>
        <v>0</v>
      </c>
      <c r="J18" s="988"/>
      <c r="K18" s="988"/>
      <c r="L18" s="988"/>
      <c r="M18" s="988"/>
      <c r="N18" s="988"/>
      <c r="O18" s="988"/>
      <c r="P18" s="988"/>
      <c r="Q18" s="988"/>
      <c r="R18" s="988"/>
    </row>
    <row r="19" spans="1:18" ht="27" customHeight="1">
      <c r="A19" s="106" t="s">
        <v>264</v>
      </c>
      <c r="B19" s="416">
        <f>SUM(B7:B18)</f>
        <v>2179649183</v>
      </c>
      <c r="C19" s="416">
        <f>SUM(C7:C18)</f>
        <v>2273815204</v>
      </c>
      <c r="D19" s="416">
        <f>SUM(D7:D18)</f>
        <v>94166021</v>
      </c>
      <c r="E19" s="106" t="s">
        <v>264</v>
      </c>
      <c r="F19" s="416">
        <f>SUM(F7:F18)</f>
        <v>2179649183</v>
      </c>
      <c r="G19" s="416">
        <f>SUM(G7:G18)</f>
        <v>2273815204</v>
      </c>
      <c r="H19" s="416">
        <f>SUM(H7:H18)</f>
        <v>94166021</v>
      </c>
    </row>
    <row r="20" spans="1:18" ht="19.5" customHeight="1">
      <c r="H20" s="102" t="s">
        <v>263</v>
      </c>
    </row>
    <row r="21" spans="1:18" ht="19.5" customHeight="1">
      <c r="B21" s="57"/>
      <c r="C21" s="57"/>
      <c r="D21" s="57"/>
    </row>
    <row r="22" spans="1:18" s="57" customFormat="1" ht="19.5" customHeight="1"/>
    <row r="23" spans="1:18" ht="19.5" customHeight="1">
      <c r="A23" s="108" t="s">
        <v>262</v>
      </c>
      <c r="B23" s="109"/>
      <c r="C23" s="109"/>
      <c r="D23" s="109"/>
      <c r="E23" s="109"/>
      <c r="F23" s="109"/>
      <c r="G23" s="109"/>
      <c r="H23" s="110"/>
    </row>
    <row r="24" spans="1:18" ht="19.5" customHeight="1">
      <c r="A24" s="412" t="s">
        <v>524</v>
      </c>
      <c r="B24" s="413"/>
      <c r="C24" s="413"/>
      <c r="D24" s="413"/>
      <c r="E24" s="413"/>
      <c r="F24" s="413"/>
      <c r="G24" s="413"/>
      <c r="H24" s="414"/>
      <c r="I24" s="2"/>
    </row>
    <row r="25" spans="1:18" ht="19.5" customHeight="1">
      <c r="A25" s="412" t="s">
        <v>525</v>
      </c>
      <c r="B25" s="413"/>
      <c r="C25" s="413"/>
      <c r="D25" s="413"/>
      <c r="E25" s="413"/>
      <c r="F25" s="413"/>
      <c r="G25" s="413"/>
      <c r="H25" s="414"/>
      <c r="I25" s="2"/>
    </row>
    <row r="26" spans="1:18" ht="19.5" customHeight="1">
      <c r="A26" s="412"/>
      <c r="B26" s="413"/>
      <c r="C26" s="413"/>
      <c r="D26" s="413"/>
      <c r="E26" s="413"/>
      <c r="F26" s="413"/>
      <c r="G26" s="413"/>
      <c r="H26" s="414"/>
      <c r="I26" s="2"/>
    </row>
    <row r="27" spans="1:18" ht="19.5" customHeight="1">
      <c r="A27" s="111"/>
      <c r="B27" s="112"/>
      <c r="C27" s="112"/>
      <c r="D27" s="112"/>
      <c r="E27" s="113"/>
      <c r="F27" s="113"/>
      <c r="G27" s="113"/>
      <c r="H27" s="114"/>
    </row>
    <row r="28" spans="1:18" ht="19.5" customHeight="1">
      <c r="A28" s="115"/>
      <c r="B28" s="116"/>
      <c r="C28" s="116"/>
      <c r="D28" s="116"/>
      <c r="E28" s="117"/>
      <c r="F28" s="117"/>
      <c r="G28" s="117"/>
      <c r="H28" s="118"/>
    </row>
    <row r="29" spans="1:18" ht="19.5" customHeight="1">
      <c r="E29" s="57"/>
      <c r="F29" s="57"/>
      <c r="G29" s="57"/>
      <c r="H29" s="57"/>
    </row>
    <row r="30" spans="1:18" ht="19.5" customHeight="1">
      <c r="E30" s="57"/>
      <c r="F30" s="57"/>
      <c r="G30" s="57"/>
      <c r="H30" s="57"/>
    </row>
    <row r="31" spans="1:18">
      <c r="E31" s="57"/>
      <c r="F31" s="57"/>
      <c r="G31" s="57"/>
      <c r="H31" s="57"/>
    </row>
    <row r="32" spans="1:18">
      <c r="E32" s="57"/>
      <c r="F32" s="57"/>
      <c r="G32" s="57"/>
      <c r="H32" s="57"/>
    </row>
    <row r="33" spans="5:8">
      <c r="E33" s="57"/>
      <c r="F33" s="57"/>
      <c r="G33" s="57"/>
      <c r="H33" s="57"/>
    </row>
    <row r="34" spans="5:8">
      <c r="E34" s="57"/>
      <c r="F34" s="57"/>
      <c r="G34" s="57"/>
      <c r="H34" s="57"/>
    </row>
    <row r="35" spans="5:8">
      <c r="E35" s="57"/>
      <c r="F35" s="57"/>
      <c r="G35" s="57"/>
      <c r="H35" s="119"/>
    </row>
  </sheetData>
  <mergeCells count="10">
    <mergeCell ref="A2:C2"/>
    <mergeCell ref="D2:H2"/>
    <mergeCell ref="J14:R14"/>
    <mergeCell ref="J16:R16"/>
    <mergeCell ref="J18:R18"/>
    <mergeCell ref="J12:R12"/>
    <mergeCell ref="A5:D5"/>
    <mergeCell ref="E5:H5"/>
    <mergeCell ref="J10:R10"/>
    <mergeCell ref="J11:R11"/>
  </mergeCells>
  <phoneticPr fontId="2" type="noConversion"/>
  <pageMargins left="0.19685039370078741" right="0.11811023622047245" top="0.59" bottom="0.45" header="0.31496062992125984" footer="0.31496062992125984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4" sqref="B4"/>
    </sheetView>
  </sheetViews>
  <sheetFormatPr defaultRowHeight="13.5"/>
  <cols>
    <col min="1" max="1" width="8.88671875" customWidth="1"/>
    <col min="2" max="2" width="30.44140625" customWidth="1"/>
    <col min="3" max="3" width="30.21875" customWidth="1"/>
    <col min="4" max="4" width="18.5546875" bestFit="1" customWidth="1"/>
  </cols>
  <sheetData>
    <row r="1" spans="1:4">
      <c r="A1" t="s">
        <v>536</v>
      </c>
    </row>
    <row r="2" spans="1:4" ht="27">
      <c r="A2" t="s">
        <v>537</v>
      </c>
      <c r="B2" s="575" t="s">
        <v>911</v>
      </c>
      <c r="C2" s="575" t="s">
        <v>918</v>
      </c>
      <c r="D2" s="419" t="s">
        <v>557</v>
      </c>
    </row>
    <row r="3" spans="1:4">
      <c r="A3" t="s">
        <v>242</v>
      </c>
      <c r="B3" t="s">
        <v>542</v>
      </c>
    </row>
    <row r="4" spans="1:4" ht="27">
      <c r="A4" t="s">
        <v>128</v>
      </c>
      <c r="B4" s="575" t="s">
        <v>912</v>
      </c>
      <c r="C4" s="575" t="s">
        <v>913</v>
      </c>
    </row>
    <row r="5" spans="1:4">
      <c r="A5" t="s">
        <v>538</v>
      </c>
      <c r="B5" t="s">
        <v>914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K72"/>
  <sheetViews>
    <sheetView view="pageBreakPreview" zoomScaleNormal="70" zoomScaleSheetLayoutView="100" workbookViewId="0">
      <selection activeCell="E25" sqref="E25"/>
    </sheetView>
  </sheetViews>
  <sheetFormatPr defaultColWidth="8.88671875" defaultRowHeight="18.75"/>
  <cols>
    <col min="1" max="1" width="8.88671875" style="4"/>
    <col min="2" max="2" width="15.109375" style="4" customWidth="1"/>
    <col min="3" max="3" width="11" style="4" customWidth="1"/>
    <col min="4" max="4" width="10.5546875" style="4" bestFit="1" customWidth="1"/>
    <col min="5" max="5" width="12.33203125" style="4" customWidth="1"/>
    <col min="6" max="6" width="11.109375" style="4" customWidth="1"/>
    <col min="7" max="7" width="12.33203125" style="4" customWidth="1"/>
    <col min="8" max="8" width="10.88671875" style="4" customWidth="1"/>
    <col min="9" max="9" width="8.88671875" style="4"/>
    <col min="10" max="10" width="8.88671875" style="4" customWidth="1"/>
    <col min="11" max="11" width="17.5546875" style="4" customWidth="1"/>
    <col min="12" max="16384" width="8.88671875" style="4"/>
  </cols>
  <sheetData>
    <row r="2" spans="1:11" ht="30" customHeight="1">
      <c r="A2" s="992" t="s">
        <v>4</v>
      </c>
      <c r="B2" s="992"/>
      <c r="C2" s="992"/>
      <c r="D2" s="992"/>
      <c r="E2" s="992"/>
      <c r="F2" s="992"/>
      <c r="G2" s="992"/>
      <c r="H2" s="664"/>
      <c r="I2" s="664"/>
    </row>
    <row r="3" spans="1:11" ht="30" customHeight="1">
      <c r="A3" s="814"/>
      <c r="B3" s="814"/>
      <c r="C3" s="814"/>
      <c r="D3" s="814"/>
      <c r="E3" s="814"/>
      <c r="F3" s="814"/>
      <c r="G3" s="814"/>
      <c r="H3" s="664"/>
      <c r="I3" s="664"/>
    </row>
    <row r="4" spans="1:11">
      <c r="A4" s="989" t="s">
        <v>561</v>
      </c>
      <c r="B4" s="989"/>
      <c r="C4" s="989"/>
      <c r="D4" s="989"/>
      <c r="E4" s="989"/>
      <c r="F4" s="989"/>
      <c r="G4" s="989"/>
      <c r="H4" s="989"/>
      <c r="I4" s="6"/>
    </row>
    <row r="5" spans="1:11" ht="19.5" customHeight="1">
      <c r="A5" s="5"/>
      <c r="B5" s="5" t="s">
        <v>941</v>
      </c>
      <c r="C5" s="5"/>
      <c r="D5" s="5"/>
      <c r="E5" s="5"/>
      <c r="F5" s="5"/>
      <c r="G5" s="5"/>
      <c r="H5" s="5"/>
      <c r="I5" s="6"/>
    </row>
    <row r="6" spans="1:11" ht="6" customHeight="1">
      <c r="A6" s="824"/>
      <c r="B6" s="824"/>
      <c r="C6" s="824"/>
      <c r="D6" s="824"/>
      <c r="E6" s="824"/>
      <c r="F6" s="824"/>
      <c r="G6" s="824"/>
      <c r="H6" s="824"/>
      <c r="I6" s="6"/>
    </row>
    <row r="7" spans="1:11" ht="21.75" customHeight="1">
      <c r="A7" s="989" t="s">
        <v>562</v>
      </c>
      <c r="B7" s="989"/>
      <c r="C7" s="989"/>
      <c r="D7" s="989"/>
      <c r="E7" s="989"/>
      <c r="F7" s="989"/>
      <c r="G7" s="989"/>
      <c r="H7" s="989"/>
      <c r="I7" s="6"/>
      <c r="K7" s="80"/>
    </row>
    <row r="8" spans="1:11" ht="19.5" customHeight="1">
      <c r="A8" s="990" t="s">
        <v>579</v>
      </c>
      <c r="B8" s="990"/>
      <c r="C8" s="990"/>
      <c r="D8" s="990"/>
      <c r="E8" s="990"/>
      <c r="F8" s="7"/>
      <c r="G8" s="510"/>
      <c r="H8" s="5"/>
      <c r="I8" s="6"/>
    </row>
    <row r="9" spans="1:11" ht="19.5" customHeight="1">
      <c r="A9" s="510"/>
      <c r="B9" s="510" t="s">
        <v>565</v>
      </c>
      <c r="C9" s="511">
        <f>세입!$H$6</f>
        <v>20880000</v>
      </c>
      <c r="D9" s="512" t="s">
        <v>563</v>
      </c>
      <c r="E9" s="510" t="s">
        <v>568</v>
      </c>
      <c r="F9" s="511">
        <f>세입!$H$95</f>
        <v>88000000</v>
      </c>
      <c r="G9" s="512" t="s">
        <v>563</v>
      </c>
      <c r="I9" s="6"/>
    </row>
    <row r="10" spans="1:11" ht="19.5" customHeight="1">
      <c r="A10" s="510"/>
      <c r="B10" s="510" t="s">
        <v>566</v>
      </c>
      <c r="C10" s="511">
        <f>세입!$H$15</f>
        <v>1950603650</v>
      </c>
      <c r="D10" s="512" t="s">
        <v>563</v>
      </c>
      <c r="E10" s="510" t="s">
        <v>569</v>
      </c>
      <c r="F10" s="511">
        <f>세입!$H$100</f>
        <v>26160000</v>
      </c>
      <c r="G10" s="512" t="s">
        <v>563</v>
      </c>
      <c r="I10" s="6"/>
    </row>
    <row r="11" spans="1:11" ht="19.5" customHeight="1">
      <c r="A11" s="510"/>
      <c r="B11" s="510" t="s">
        <v>567</v>
      </c>
      <c r="C11" s="511">
        <f>세입!$H$78</f>
        <v>89245000</v>
      </c>
      <c r="D11" s="512" t="s">
        <v>563</v>
      </c>
      <c r="E11" s="510" t="s">
        <v>570</v>
      </c>
      <c r="F11" s="511">
        <f>세입!$H$113</f>
        <v>98926554</v>
      </c>
      <c r="G11" s="512" t="s">
        <v>563</v>
      </c>
      <c r="I11" s="6"/>
    </row>
    <row r="12" spans="1:11" ht="19.5" customHeight="1">
      <c r="A12" s="510"/>
      <c r="B12" s="510"/>
      <c r="C12" s="511"/>
      <c r="D12" s="512"/>
      <c r="E12" s="510"/>
      <c r="F12" s="511"/>
      <c r="G12" s="512"/>
      <c r="I12" s="6"/>
    </row>
    <row r="13" spans="1:11" ht="19.5" customHeight="1">
      <c r="A13" s="510"/>
      <c r="B13" s="510" t="s">
        <v>564</v>
      </c>
      <c r="C13" s="85"/>
      <c r="D13" s="513"/>
      <c r="E13" s="509"/>
      <c r="F13" s="7"/>
      <c r="G13" s="510"/>
      <c r="H13" s="510"/>
      <c r="I13" s="6"/>
    </row>
    <row r="14" spans="1:11" ht="19.5" customHeight="1">
      <c r="A14" s="510"/>
      <c r="B14" s="510" t="s">
        <v>571</v>
      </c>
      <c r="C14" s="511">
        <f>세출!$H$6</f>
        <v>1667460000</v>
      </c>
      <c r="D14" s="512" t="s">
        <v>563</v>
      </c>
      <c r="E14" s="510" t="s">
        <v>575</v>
      </c>
      <c r="F14" s="511">
        <f>세출!H356</f>
        <v>250209650</v>
      </c>
      <c r="G14" s="512" t="s">
        <v>563</v>
      </c>
      <c r="H14" s="514"/>
      <c r="I14" s="6"/>
    </row>
    <row r="15" spans="1:11" ht="19.5" customHeight="1">
      <c r="A15" s="510"/>
      <c r="B15" s="510" t="s">
        <v>572</v>
      </c>
      <c r="C15" s="511">
        <f>세출!$H$274</f>
        <v>2080000</v>
      </c>
      <c r="D15" s="512" t="s">
        <v>563</v>
      </c>
      <c r="E15" s="510" t="s">
        <v>576</v>
      </c>
      <c r="F15" s="511">
        <f>세출!$H$384</f>
        <v>1900000</v>
      </c>
      <c r="G15" s="512" t="s">
        <v>563</v>
      </c>
      <c r="H15" s="514"/>
      <c r="I15" s="6"/>
    </row>
    <row r="16" spans="1:11" ht="19.5" customHeight="1">
      <c r="A16" s="510"/>
      <c r="B16" s="510" t="s">
        <v>573</v>
      </c>
      <c r="C16" s="511">
        <f>세출!$H$283</f>
        <v>124190000</v>
      </c>
      <c r="D16" s="512" t="s">
        <v>563</v>
      </c>
      <c r="E16" s="513" t="s">
        <v>577</v>
      </c>
      <c r="F16" s="511">
        <f>세출!$H$393</f>
        <v>143099000</v>
      </c>
      <c r="G16" s="512" t="s">
        <v>563</v>
      </c>
      <c r="H16" s="514"/>
      <c r="I16" s="6"/>
    </row>
    <row r="17" spans="1:10" ht="19.5" customHeight="1">
      <c r="A17" s="510"/>
      <c r="B17" s="510" t="s">
        <v>574</v>
      </c>
      <c r="C17" s="511">
        <f>세출!$H$337</f>
        <v>80620000</v>
      </c>
      <c r="D17" s="512" t="s">
        <v>563</v>
      </c>
      <c r="E17" s="510" t="s">
        <v>578</v>
      </c>
      <c r="F17" s="511">
        <f>세출!$H$443</f>
        <v>4256554</v>
      </c>
      <c r="G17" s="512" t="s">
        <v>563</v>
      </c>
      <c r="H17" s="514"/>
      <c r="I17" s="6"/>
    </row>
    <row r="18" spans="1:10">
      <c r="A18" s="5"/>
      <c r="C18" s="5"/>
      <c r="D18" s="5"/>
      <c r="E18" s="5"/>
      <c r="F18" s="5"/>
      <c r="G18" s="5"/>
      <c r="H18" s="5"/>
      <c r="I18" s="6"/>
    </row>
    <row r="19" spans="1:10" ht="61.5" customHeight="1">
      <c r="A19" s="991" t="s">
        <v>805</v>
      </c>
      <c r="B19" s="991"/>
      <c r="C19" s="991"/>
      <c r="D19" s="991"/>
      <c r="E19" s="991"/>
      <c r="F19" s="991"/>
      <c r="G19" s="991"/>
      <c r="H19" s="991"/>
      <c r="I19" s="991"/>
    </row>
    <row r="20" spans="1:10">
      <c r="A20" s="508"/>
      <c r="B20" s="508"/>
      <c r="C20" s="508"/>
      <c r="D20" s="508"/>
      <c r="E20" s="508"/>
      <c r="F20" s="508"/>
      <c r="G20" s="508"/>
      <c r="H20" s="508"/>
      <c r="I20" s="6"/>
    </row>
    <row r="21" spans="1:10" ht="30.75" customHeight="1">
      <c r="A21" s="991" t="s">
        <v>580</v>
      </c>
      <c r="B21" s="991"/>
      <c r="C21" s="991"/>
      <c r="D21" s="991"/>
      <c r="E21" s="991"/>
      <c r="F21" s="991"/>
      <c r="G21" s="991"/>
      <c r="H21" s="991"/>
      <c r="I21" s="991"/>
    </row>
    <row r="22" spans="1:10">
      <c r="A22" s="5"/>
      <c r="B22" s="5"/>
      <c r="C22" s="5"/>
      <c r="D22" s="5"/>
      <c r="E22" s="5"/>
      <c r="F22" s="5"/>
      <c r="G22" s="5"/>
      <c r="H22" s="5"/>
      <c r="I22" s="6"/>
    </row>
    <row r="23" spans="1:10" ht="99" customHeight="1">
      <c r="A23" s="991" t="s">
        <v>806</v>
      </c>
      <c r="B23" s="991"/>
      <c r="C23" s="991"/>
      <c r="D23" s="991"/>
      <c r="E23" s="991"/>
      <c r="F23" s="991"/>
      <c r="G23" s="991"/>
      <c r="H23" s="508"/>
      <c r="I23" s="6"/>
    </row>
    <row r="24" spans="1:10">
      <c r="A24" s="508"/>
      <c r="B24" s="508"/>
      <c r="C24" s="508"/>
      <c r="D24" s="508"/>
      <c r="E24" s="508"/>
      <c r="F24" s="508"/>
      <c r="G24" s="508"/>
      <c r="H24" s="508"/>
      <c r="I24" s="6"/>
    </row>
    <row r="25" spans="1:10" ht="33.75" customHeight="1">
      <c r="A25" s="991" t="s">
        <v>944</v>
      </c>
      <c r="B25" s="991"/>
      <c r="C25" s="991"/>
      <c r="D25" s="991"/>
      <c r="E25" s="991"/>
      <c r="F25" s="991"/>
      <c r="G25" s="991"/>
      <c r="H25" s="658"/>
      <c r="I25" s="6"/>
    </row>
    <row r="26" spans="1:10">
      <c r="A26" s="658"/>
      <c r="B26" s="658"/>
      <c r="C26" s="658"/>
      <c r="D26" s="658"/>
      <c r="E26" s="658"/>
      <c r="F26" s="658"/>
      <c r="G26" s="658"/>
      <c r="H26" s="658"/>
      <c r="I26" s="6"/>
    </row>
    <row r="27" spans="1:10">
      <c r="A27" s="989" t="s">
        <v>915</v>
      </c>
      <c r="B27" s="989"/>
      <c r="C27" s="989"/>
      <c r="D27" s="989"/>
      <c r="E27" s="989"/>
      <c r="F27" s="989"/>
      <c r="G27" s="989"/>
      <c r="H27" s="658"/>
      <c r="I27" s="6"/>
    </row>
    <row r="28" spans="1:10">
      <c r="A28" s="988" t="s">
        <v>916</v>
      </c>
      <c r="B28" s="988"/>
      <c r="C28" s="988"/>
      <c r="D28" s="988"/>
      <c r="E28" s="988"/>
      <c r="F28" s="988"/>
      <c r="G28" s="988"/>
      <c r="H28" s="988"/>
      <c r="I28" s="988"/>
      <c r="J28" s="3"/>
    </row>
    <row r="29" spans="1:10">
      <c r="A29" s="823" t="s">
        <v>942</v>
      </c>
      <c r="B29" s="823"/>
      <c r="C29" s="823"/>
      <c r="D29" s="823"/>
      <c r="E29" s="823"/>
      <c r="F29" s="823"/>
      <c r="G29" s="823"/>
      <c r="H29" s="823"/>
      <c r="I29" s="823"/>
      <c r="J29" s="3"/>
    </row>
    <row r="30" spans="1:10">
      <c r="A30" s="988" t="s">
        <v>943</v>
      </c>
      <c r="B30" s="988"/>
      <c r="C30" s="988"/>
      <c r="D30" s="988"/>
      <c r="E30" s="988"/>
      <c r="F30" s="988"/>
      <c r="G30" s="988"/>
      <c r="H30" s="988"/>
      <c r="I30" s="988"/>
      <c r="J30" s="5"/>
    </row>
    <row r="32" spans="1:10">
      <c r="A32" s="823"/>
      <c r="B32" s="823"/>
      <c r="C32" s="823"/>
      <c r="D32" s="823"/>
      <c r="E32" s="823"/>
      <c r="F32" s="823"/>
      <c r="G32" s="823"/>
      <c r="H32" s="823"/>
      <c r="I32" s="823"/>
      <c r="J32" s="3"/>
    </row>
    <row r="34" spans="1:10">
      <c r="A34" s="823"/>
      <c r="B34" s="823"/>
      <c r="C34" s="823"/>
      <c r="D34" s="823"/>
      <c r="E34" s="824"/>
      <c r="F34" s="824"/>
      <c r="G34" s="824"/>
      <c r="H34" s="824"/>
      <c r="I34" s="824"/>
      <c r="J34" s="3"/>
    </row>
    <row r="35" spans="1:10">
      <c r="A35" s="504"/>
      <c r="B35" s="420"/>
      <c r="C35" s="420"/>
      <c r="D35" s="420"/>
      <c r="E35" s="420"/>
      <c r="F35" s="420"/>
      <c r="G35" s="420"/>
      <c r="H35" s="420"/>
      <c r="I35" s="420"/>
    </row>
    <row r="36" spans="1:10">
      <c r="A36" s="6"/>
      <c r="B36" s="6"/>
      <c r="C36" s="6"/>
      <c r="D36" s="6"/>
      <c r="E36" s="6"/>
      <c r="F36" s="6"/>
      <c r="G36" s="6"/>
      <c r="H36" s="6"/>
      <c r="I36" s="6"/>
    </row>
    <row r="37" spans="1:10">
      <c r="A37" s="6"/>
      <c r="B37" s="6"/>
      <c r="C37" s="6"/>
      <c r="D37" s="6"/>
      <c r="E37" s="6"/>
      <c r="F37" s="6"/>
      <c r="G37" s="6"/>
      <c r="H37" s="6"/>
      <c r="I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</row>
    <row r="41" spans="1:10">
      <c r="A41" s="6"/>
      <c r="B41" s="6"/>
      <c r="C41" s="6"/>
      <c r="D41" s="6"/>
      <c r="E41" s="6"/>
      <c r="F41" s="6"/>
      <c r="G41" s="6"/>
      <c r="H41" s="6"/>
      <c r="I41" s="6"/>
    </row>
    <row r="42" spans="1:10">
      <c r="A42" s="6"/>
      <c r="B42" s="6"/>
      <c r="C42" s="6"/>
      <c r="D42" s="6"/>
      <c r="E42" s="6"/>
      <c r="F42" s="6"/>
      <c r="G42" s="6"/>
      <c r="H42" s="6"/>
      <c r="I42" s="6"/>
    </row>
    <row r="43" spans="1:10">
      <c r="A43" s="6"/>
      <c r="B43" s="6"/>
      <c r="C43" s="6"/>
      <c r="D43" s="6"/>
      <c r="E43" s="6"/>
      <c r="F43" s="6"/>
      <c r="G43" s="6"/>
      <c r="H43" s="6"/>
      <c r="I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</row>
    <row r="46" spans="1:10">
      <c r="A46" s="6"/>
      <c r="B46" s="6"/>
      <c r="C46" s="6"/>
      <c r="D46" s="6"/>
      <c r="E46" s="6"/>
      <c r="F46" s="6"/>
      <c r="G46" s="6"/>
      <c r="H46" s="6"/>
      <c r="I46" s="6"/>
    </row>
    <row r="47" spans="1:10">
      <c r="A47" s="6"/>
      <c r="B47" s="6"/>
      <c r="C47" s="6"/>
      <c r="D47" s="6"/>
      <c r="E47" s="6"/>
      <c r="F47" s="6"/>
      <c r="G47" s="6"/>
      <c r="H47" s="6"/>
      <c r="I47" s="6"/>
    </row>
    <row r="48" spans="1:10">
      <c r="A48" s="6"/>
      <c r="B48" s="6"/>
      <c r="C48" s="6"/>
      <c r="D48" s="6"/>
      <c r="E48" s="6"/>
      <c r="F48" s="6"/>
      <c r="G48" s="6"/>
      <c r="H48" s="6"/>
      <c r="I48" s="6"/>
    </row>
    <row r="49" spans="1:9">
      <c r="A49" s="6"/>
      <c r="B49" s="6"/>
      <c r="C49" s="6"/>
      <c r="D49" s="6"/>
      <c r="E49" s="6"/>
      <c r="F49" s="6"/>
      <c r="G49" s="6"/>
      <c r="H49" s="6"/>
      <c r="I49" s="6"/>
    </row>
    <row r="50" spans="1:9">
      <c r="A50" s="6"/>
      <c r="B50" s="6"/>
      <c r="C50" s="6"/>
      <c r="D50" s="6"/>
      <c r="E50" s="6"/>
      <c r="F50" s="6"/>
      <c r="G50" s="6"/>
      <c r="H50" s="6"/>
      <c r="I50" s="6"/>
    </row>
    <row r="51" spans="1:9">
      <c r="A51" s="6"/>
      <c r="B51" s="6"/>
      <c r="C51" s="6"/>
      <c r="D51" s="6"/>
      <c r="E51" s="6"/>
      <c r="F51" s="6"/>
      <c r="G51" s="6"/>
      <c r="H51" s="6"/>
      <c r="I51" s="6"/>
    </row>
    <row r="52" spans="1:9">
      <c r="A52" s="6"/>
      <c r="B52" s="6"/>
      <c r="C52" s="6"/>
      <c r="D52" s="6"/>
      <c r="E52" s="6"/>
      <c r="F52" s="6"/>
      <c r="G52" s="6"/>
      <c r="H52" s="6"/>
      <c r="I52" s="6"/>
    </row>
    <row r="53" spans="1:9">
      <c r="A53" s="6"/>
      <c r="B53" s="6"/>
      <c r="C53" s="6"/>
      <c r="D53" s="6"/>
      <c r="E53" s="6"/>
      <c r="F53" s="6"/>
      <c r="G53" s="6"/>
      <c r="H53" s="6"/>
      <c r="I53" s="6"/>
    </row>
    <row r="54" spans="1:9">
      <c r="A54" s="6"/>
      <c r="B54" s="6"/>
      <c r="C54" s="6"/>
      <c r="D54" s="6"/>
      <c r="E54" s="6"/>
      <c r="F54" s="6"/>
      <c r="G54" s="6"/>
      <c r="H54" s="6"/>
      <c r="I54" s="6"/>
    </row>
    <row r="55" spans="1:9">
      <c r="A55" s="6"/>
      <c r="B55" s="6"/>
      <c r="C55" s="6"/>
      <c r="D55" s="6"/>
      <c r="E55" s="6"/>
      <c r="F55" s="6"/>
      <c r="G55" s="6"/>
      <c r="H55" s="6"/>
      <c r="I55" s="6"/>
    </row>
    <row r="56" spans="1:9">
      <c r="A56" s="6"/>
      <c r="B56" s="6"/>
      <c r="C56" s="6"/>
      <c r="D56" s="6"/>
      <c r="E56" s="6"/>
      <c r="F56" s="6"/>
      <c r="G56" s="6"/>
      <c r="H56" s="6"/>
      <c r="I56" s="6"/>
    </row>
    <row r="57" spans="1:9">
      <c r="A57" s="6"/>
      <c r="B57" s="6"/>
      <c r="C57" s="6"/>
      <c r="D57" s="6"/>
      <c r="E57" s="6"/>
      <c r="F57" s="6"/>
      <c r="G57" s="6"/>
      <c r="H57" s="6"/>
      <c r="I57" s="6"/>
    </row>
    <row r="58" spans="1:9">
      <c r="A58" s="6"/>
      <c r="B58" s="6"/>
      <c r="C58" s="6"/>
      <c r="D58" s="6"/>
      <c r="E58" s="6"/>
      <c r="F58" s="6"/>
      <c r="G58" s="6"/>
      <c r="H58" s="6"/>
      <c r="I58" s="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>
      <c r="A60" s="6"/>
      <c r="B60" s="6"/>
      <c r="C60" s="6"/>
      <c r="D60" s="6"/>
      <c r="E60" s="6"/>
      <c r="F60" s="6"/>
      <c r="G60" s="6"/>
      <c r="H60" s="6"/>
      <c r="I60" s="6"/>
    </row>
    <row r="61" spans="1:9">
      <c r="A61" s="6"/>
      <c r="B61" s="6"/>
      <c r="C61" s="6"/>
      <c r="D61" s="6"/>
      <c r="E61" s="6"/>
      <c r="F61" s="6"/>
      <c r="G61" s="6"/>
      <c r="H61" s="6"/>
      <c r="I61" s="6"/>
    </row>
    <row r="62" spans="1:9">
      <c r="A62" s="6"/>
      <c r="B62" s="6"/>
      <c r="C62" s="6"/>
      <c r="D62" s="6"/>
      <c r="E62" s="6"/>
      <c r="F62" s="6"/>
      <c r="G62" s="6"/>
      <c r="H62" s="6"/>
      <c r="I62" s="6"/>
    </row>
    <row r="63" spans="1:9">
      <c r="A63" s="6"/>
      <c r="B63" s="6"/>
      <c r="C63" s="6"/>
      <c r="D63" s="6"/>
      <c r="E63" s="6"/>
      <c r="F63" s="6"/>
      <c r="G63" s="6"/>
      <c r="H63" s="6"/>
      <c r="I63" s="6"/>
    </row>
    <row r="64" spans="1:9">
      <c r="A64" s="6"/>
      <c r="B64" s="6"/>
      <c r="C64" s="6"/>
      <c r="D64" s="6"/>
      <c r="E64" s="6"/>
      <c r="F64" s="6"/>
      <c r="G64" s="6"/>
      <c r="H64" s="6"/>
      <c r="I64" s="6"/>
    </row>
    <row r="65" spans="1:9">
      <c r="A65" s="6"/>
      <c r="B65" s="6"/>
      <c r="C65" s="6"/>
      <c r="D65" s="6"/>
      <c r="E65" s="6"/>
      <c r="F65" s="6"/>
      <c r="G65" s="6"/>
      <c r="H65" s="6"/>
      <c r="I65" s="6"/>
    </row>
    <row r="66" spans="1:9">
      <c r="A66" s="6"/>
      <c r="B66" s="6"/>
      <c r="C66" s="6"/>
      <c r="D66" s="6"/>
      <c r="E66" s="6"/>
      <c r="F66" s="6"/>
      <c r="G66" s="6"/>
      <c r="H66" s="6"/>
      <c r="I66" s="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>
        <v>5</v>
      </c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</sheetData>
  <mergeCells count="11">
    <mergeCell ref="A2:G2"/>
    <mergeCell ref="A25:G25"/>
    <mergeCell ref="A4:H4"/>
    <mergeCell ref="A7:H7"/>
    <mergeCell ref="A19:I19"/>
    <mergeCell ref="A28:I28"/>
    <mergeCell ref="A27:G27"/>
    <mergeCell ref="A30:I30"/>
    <mergeCell ref="A8:E8"/>
    <mergeCell ref="A23:G23"/>
    <mergeCell ref="A21:I21"/>
  </mergeCells>
  <phoneticPr fontId="2" type="noConversion"/>
  <pageMargins left="0.78740157480314965" right="0.63" top="0.98425196850393704" bottom="0.98425196850393704" header="0.51181102362204722" footer="0.51181102362204722"/>
  <pageSetup paperSize="9" scale="92" orientation="portrait" r:id="rId1"/>
  <headerFooter alignWithMargins="0"/>
  <colBreaks count="2" manualBreakCount="2">
    <brk id="9" max="1048575" man="1"/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115" zoomScaleNormal="100" zoomScaleSheetLayoutView="115" workbookViewId="0">
      <selection activeCell="E25" sqref="E25"/>
    </sheetView>
  </sheetViews>
  <sheetFormatPr defaultColWidth="8.88671875" defaultRowHeight="13.5"/>
  <cols>
    <col min="1" max="6" width="13.44140625" style="560" customWidth="1"/>
    <col min="7" max="16384" width="8.88671875" style="560"/>
  </cols>
  <sheetData>
    <row r="1" spans="1:6" ht="22.5">
      <c r="A1" s="993" t="s">
        <v>945</v>
      </c>
      <c r="B1" s="993"/>
      <c r="C1" s="993"/>
      <c r="D1" s="993"/>
      <c r="E1" s="993"/>
      <c r="F1" s="993"/>
    </row>
    <row r="2" spans="1:6">
      <c r="A2" s="675"/>
      <c r="B2" s="675"/>
      <c r="C2" s="675"/>
      <c r="D2" s="675"/>
      <c r="E2" s="675"/>
      <c r="F2" s="675"/>
    </row>
    <row r="3" spans="1:6" ht="14.25">
      <c r="A3" s="676" t="s">
        <v>807</v>
      </c>
      <c r="B3" s="676"/>
      <c r="C3" s="676"/>
      <c r="D3" s="676"/>
      <c r="E3" s="676"/>
      <c r="F3" s="686" t="s">
        <v>808</v>
      </c>
    </row>
    <row r="4" spans="1:6" ht="30" customHeight="1">
      <c r="A4" s="994" t="s">
        <v>809</v>
      </c>
      <c r="B4" s="995"/>
      <c r="C4" s="996"/>
      <c r="D4" s="994" t="s">
        <v>810</v>
      </c>
      <c r="E4" s="995"/>
      <c r="F4" s="996"/>
    </row>
    <row r="5" spans="1:6" ht="30" customHeight="1">
      <c r="A5" s="677" t="s">
        <v>811</v>
      </c>
      <c r="B5" s="681" t="str">
        <f>Sheet2!B4</f>
        <v>당초예산액
(A)</v>
      </c>
      <c r="C5" s="681" t="str">
        <f>Sheet2!C4</f>
        <v>예산액
(B)</v>
      </c>
      <c r="D5" s="677" t="s">
        <v>811</v>
      </c>
      <c r="E5" s="681" t="str">
        <f>Sheet2!B4</f>
        <v>당초예산액
(A)</v>
      </c>
      <c r="F5" s="681" t="str">
        <f>C5</f>
        <v>예산액
(B)</v>
      </c>
    </row>
    <row r="6" spans="1:6" ht="30" customHeight="1">
      <c r="A6" s="678" t="s">
        <v>107</v>
      </c>
      <c r="B6" s="685">
        <f>★총괄표!D7</f>
        <v>20880000</v>
      </c>
      <c r="C6" s="685">
        <f>세입!$H$5</f>
        <v>20880000</v>
      </c>
      <c r="D6" s="678" t="s">
        <v>114</v>
      </c>
      <c r="E6" s="685">
        <f>★총괄표!D20</f>
        <v>1603738000</v>
      </c>
      <c r="F6" s="685">
        <f>세출!$H$6</f>
        <v>1667460000</v>
      </c>
    </row>
    <row r="7" spans="1:6" ht="30" customHeight="1">
      <c r="A7" s="678" t="s">
        <v>108</v>
      </c>
      <c r="B7" s="685">
        <f>★총괄표!D8</f>
        <v>1868803160</v>
      </c>
      <c r="C7" s="685">
        <f>세입!$H$15</f>
        <v>1950603650</v>
      </c>
      <c r="D7" s="678" t="s">
        <v>115</v>
      </c>
      <c r="E7" s="685">
        <f>★총괄표!D21</f>
        <v>2480000</v>
      </c>
      <c r="F7" s="685">
        <f>세출!$H$274</f>
        <v>2080000</v>
      </c>
    </row>
    <row r="8" spans="1:6" ht="30" customHeight="1">
      <c r="A8" s="678" t="s">
        <v>109</v>
      </c>
      <c r="B8" s="685">
        <f>★총괄표!D9</f>
        <v>73200000</v>
      </c>
      <c r="C8" s="685">
        <f>세입!$H$78</f>
        <v>89245000</v>
      </c>
      <c r="D8" s="678" t="s">
        <v>116</v>
      </c>
      <c r="E8" s="685">
        <f>★총괄표!D22</f>
        <v>111380000</v>
      </c>
      <c r="F8" s="685">
        <f>세출!$H$283</f>
        <v>124190000</v>
      </c>
    </row>
    <row r="9" spans="1:6" ht="30" customHeight="1">
      <c r="A9" s="678" t="s">
        <v>110</v>
      </c>
      <c r="B9" s="685">
        <f>★총괄표!D10</f>
        <v>88000000</v>
      </c>
      <c r="C9" s="685">
        <f>세입!$H$95</f>
        <v>88000000</v>
      </c>
      <c r="D9" s="678" t="s">
        <v>117</v>
      </c>
      <c r="E9" s="685">
        <f>★총괄표!D23</f>
        <v>85620000</v>
      </c>
      <c r="F9" s="685">
        <f>세출!$H$337</f>
        <v>80620000</v>
      </c>
    </row>
    <row r="10" spans="1:6" ht="30" customHeight="1">
      <c r="A10" s="678" t="s">
        <v>111</v>
      </c>
      <c r="B10" s="685">
        <f>★총괄표!D11</f>
        <v>26160000</v>
      </c>
      <c r="C10" s="685">
        <f>세입!$H$100</f>
        <v>26160000</v>
      </c>
      <c r="D10" s="678" t="s">
        <v>118</v>
      </c>
      <c r="E10" s="685">
        <f>★총괄표!D24</f>
        <v>228143040</v>
      </c>
      <c r="F10" s="685">
        <f>세출!$H$356</f>
        <v>250209650</v>
      </c>
    </row>
    <row r="11" spans="1:6" ht="30" customHeight="1">
      <c r="A11" s="678" t="s">
        <v>113</v>
      </c>
      <c r="B11" s="685">
        <f>★총괄표!D12</f>
        <v>102606023</v>
      </c>
      <c r="C11" s="685">
        <f>세입!$H$113</f>
        <v>98926554</v>
      </c>
      <c r="D11" s="678" t="s">
        <v>119</v>
      </c>
      <c r="E11" s="685">
        <f>★총괄표!D25</f>
        <v>1900000</v>
      </c>
      <c r="F11" s="685">
        <f>세출!$H$384</f>
        <v>1900000</v>
      </c>
    </row>
    <row r="12" spans="1:6" ht="30" customHeight="1">
      <c r="A12" s="678"/>
      <c r="B12" s="685"/>
      <c r="C12" s="685"/>
      <c r="D12" s="678" t="s">
        <v>120</v>
      </c>
      <c r="E12" s="685">
        <f>★총괄표!D26</f>
        <v>143392426</v>
      </c>
      <c r="F12" s="685">
        <f>세출!$H$393</f>
        <v>143099000</v>
      </c>
    </row>
    <row r="13" spans="1:6" ht="30" customHeight="1">
      <c r="A13" s="678"/>
      <c r="B13" s="685"/>
      <c r="C13" s="685"/>
      <c r="D13" s="678" t="s">
        <v>121</v>
      </c>
      <c r="E13" s="685">
        <f>★총괄표!D27</f>
        <v>2995717</v>
      </c>
      <c r="F13" s="685">
        <f>세출!$H$443</f>
        <v>4256554</v>
      </c>
    </row>
    <row r="14" spans="1:6" ht="30" customHeight="1">
      <c r="A14" s="678" t="s">
        <v>812</v>
      </c>
      <c r="B14" s="685">
        <f>SUM(B6:B13)</f>
        <v>2179649183</v>
      </c>
      <c r="C14" s="685">
        <f>SUM(C6:C13)</f>
        <v>2273815204</v>
      </c>
      <c r="D14" s="678" t="s">
        <v>812</v>
      </c>
      <c r="E14" s="685">
        <f>SUM(E6:E13)</f>
        <v>2179649183</v>
      </c>
      <c r="F14" s="685">
        <f>SUM(F6:F13)</f>
        <v>2273815204</v>
      </c>
    </row>
  </sheetData>
  <mergeCells count="3">
    <mergeCell ref="A1:F1"/>
    <mergeCell ref="A4:C4"/>
    <mergeCell ref="D4:F4"/>
  </mergeCells>
  <phoneticPr fontId="2" type="noConversion"/>
  <printOptions horizontalCentered="1"/>
  <pageMargins left="0.19685039370078741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view="pageBreakPreview" topLeftCell="A7" zoomScaleNormal="100" zoomScaleSheetLayoutView="100" workbookViewId="0">
      <selection activeCell="L27" sqref="L27"/>
    </sheetView>
  </sheetViews>
  <sheetFormatPr defaultColWidth="8.88671875" defaultRowHeight="13.5"/>
  <cols>
    <col min="1" max="1" width="14.77734375" style="50" customWidth="1"/>
    <col min="2" max="3" width="13.6640625" style="50" hidden="1" customWidth="1"/>
    <col min="4" max="4" width="12.77734375" style="50" bestFit="1" customWidth="1"/>
    <col min="5" max="5" width="8.33203125" style="50" customWidth="1"/>
    <col min="6" max="7" width="14.44140625" style="50" hidden="1" customWidth="1"/>
    <col min="8" max="8" width="12.77734375" style="50" bestFit="1" customWidth="1"/>
    <col min="9" max="10" width="13.6640625" style="50" hidden="1" customWidth="1"/>
    <col min="11" max="11" width="7.77734375" style="50" bestFit="1" customWidth="1"/>
    <col min="12" max="12" width="11.6640625" style="50" bestFit="1" customWidth="1"/>
    <col min="13" max="14" width="14.44140625" style="50" hidden="1" customWidth="1"/>
    <col min="15" max="15" width="10" style="50" bestFit="1" customWidth="1"/>
    <col min="16" max="16" width="11.21875" style="50" bestFit="1" customWidth="1"/>
    <col min="17" max="16384" width="8.88671875" style="50"/>
  </cols>
  <sheetData>
    <row r="1" spans="1:16" ht="43.5" customHeight="1">
      <c r="A1" s="997" t="s">
        <v>581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157"/>
      <c r="N1" s="157"/>
      <c r="O1" s="93"/>
      <c r="P1" s="93"/>
    </row>
    <row r="2" spans="1:16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s="52" customFormat="1" ht="14.25">
      <c r="A3" s="518" t="s">
        <v>582</v>
      </c>
    </row>
    <row r="4" spans="1:16" s="52" customFormat="1" ht="24.75" customHeight="1">
      <c r="A4" s="518" t="s">
        <v>583</v>
      </c>
    </row>
    <row r="5" spans="1:16" s="516" customFormat="1" ht="15" thickBot="1">
      <c r="L5" s="517"/>
      <c r="O5" s="519" t="s">
        <v>131</v>
      </c>
    </row>
    <row r="6" spans="1:16" s="53" customFormat="1" ht="32.1" customHeight="1" thickBot="1">
      <c r="A6" s="542" t="s">
        <v>246</v>
      </c>
      <c r="B6" s="543" t="s">
        <v>0</v>
      </c>
      <c r="C6" s="543" t="s">
        <v>126</v>
      </c>
      <c r="D6" s="544" t="str">
        <f>Sheet2!B4</f>
        <v>당초예산액
(A)</v>
      </c>
      <c r="E6" s="544" t="s">
        <v>584</v>
      </c>
      <c r="F6" s="543" t="s">
        <v>127</v>
      </c>
      <c r="G6" s="543"/>
      <c r="H6" s="544" t="str">
        <f>Sheet2!C4</f>
        <v>예산액
(B)</v>
      </c>
      <c r="I6" s="545"/>
      <c r="J6" s="545"/>
      <c r="K6" s="544" t="s">
        <v>584</v>
      </c>
      <c r="L6" s="544" t="s">
        <v>585</v>
      </c>
      <c r="M6" s="543" t="s">
        <v>127</v>
      </c>
      <c r="N6" s="543"/>
      <c r="O6" s="546" t="s">
        <v>586</v>
      </c>
    </row>
    <row r="7" spans="1:16" s="53" customFormat="1" ht="30" customHeight="1" thickTop="1">
      <c r="A7" s="520" t="s">
        <v>239</v>
      </c>
      <c r="B7" s="521"/>
      <c r="C7" s="521"/>
      <c r="D7" s="522">
        <f>세입!G5</f>
        <v>20880000</v>
      </c>
      <c r="E7" s="523">
        <f>D7/$D$15</f>
        <v>9.579523238350417E-3</v>
      </c>
      <c r="F7" s="521">
        <f>H7-D7</f>
        <v>0</v>
      </c>
      <c r="G7" s="521"/>
      <c r="H7" s="522">
        <f>세입!H5</f>
        <v>20880000</v>
      </c>
      <c r="I7" s="524"/>
      <c r="J7" s="524"/>
      <c r="K7" s="523">
        <f>H7/$H$15</f>
        <v>9.1828042856203895E-3</v>
      </c>
      <c r="L7" s="525">
        <f>H7-D7</f>
        <v>0</v>
      </c>
      <c r="M7" s="521" t="e">
        <f>#REF!-#REF!</f>
        <v>#REF!</v>
      </c>
      <c r="N7" s="521"/>
      <c r="O7" s="526"/>
    </row>
    <row r="8" spans="1:16" s="53" customFormat="1" ht="26.1" customHeight="1">
      <c r="A8" s="527" t="s">
        <v>6</v>
      </c>
      <c r="B8" s="528"/>
      <c r="C8" s="528"/>
      <c r="D8" s="529">
        <f>세입!G15</f>
        <v>1868803160</v>
      </c>
      <c r="E8" s="530">
        <f t="shared" ref="E8:E12" si="0">D8/$D$15</f>
        <v>0.85738713118403698</v>
      </c>
      <c r="F8" s="528"/>
      <c r="G8" s="528"/>
      <c r="H8" s="529">
        <f>세입!H15</f>
        <v>1950603650</v>
      </c>
      <c r="I8" s="531"/>
      <c r="J8" s="531"/>
      <c r="K8" s="530">
        <f t="shared" ref="K8:K12" si="1">H8/$H$15</f>
        <v>0.85785495961526692</v>
      </c>
      <c r="L8" s="532">
        <f t="shared" ref="L8:L12" si="2">H8-D8</f>
        <v>81800490</v>
      </c>
      <c r="M8" s="528"/>
      <c r="N8" s="528"/>
      <c r="O8" s="533"/>
    </row>
    <row r="9" spans="1:16" s="53" customFormat="1" ht="26.1" customHeight="1">
      <c r="A9" s="527" t="s">
        <v>7</v>
      </c>
      <c r="B9" s="528"/>
      <c r="C9" s="528"/>
      <c r="D9" s="529">
        <f>세입!G78</f>
        <v>73200000</v>
      </c>
      <c r="E9" s="530">
        <f t="shared" si="0"/>
        <v>3.3583386065481349E-2</v>
      </c>
      <c r="F9" s="528"/>
      <c r="G9" s="528"/>
      <c r="H9" s="529">
        <f>세입!H78</f>
        <v>89245000</v>
      </c>
      <c r="I9" s="531"/>
      <c r="J9" s="531"/>
      <c r="K9" s="530">
        <f t="shared" si="1"/>
        <v>3.9249011899913394E-2</v>
      </c>
      <c r="L9" s="532">
        <f t="shared" si="2"/>
        <v>16045000</v>
      </c>
      <c r="M9" s="528"/>
      <c r="N9" s="528"/>
      <c r="O9" s="533"/>
      <c r="P9" s="515"/>
    </row>
    <row r="10" spans="1:16" s="53" customFormat="1" ht="26.1" customHeight="1">
      <c r="A10" s="527" t="s">
        <v>8</v>
      </c>
      <c r="B10" s="528"/>
      <c r="C10" s="528"/>
      <c r="D10" s="529">
        <f>세입!G95</f>
        <v>88000000</v>
      </c>
      <c r="E10" s="530">
        <f t="shared" si="0"/>
        <v>4.0373469586917468E-2</v>
      </c>
      <c r="F10" s="528"/>
      <c r="G10" s="528"/>
      <c r="H10" s="529">
        <f>세입!H95</f>
        <v>88000000</v>
      </c>
      <c r="I10" s="531"/>
      <c r="J10" s="531"/>
      <c r="K10" s="530">
        <f t="shared" si="1"/>
        <v>3.8701474000698961E-2</v>
      </c>
      <c r="L10" s="532">
        <f t="shared" si="2"/>
        <v>0</v>
      </c>
      <c r="M10" s="528"/>
      <c r="N10" s="528"/>
      <c r="O10" s="533"/>
    </row>
    <row r="11" spans="1:16" s="53" customFormat="1" ht="26.1" customHeight="1">
      <c r="A11" s="527" t="s">
        <v>3</v>
      </c>
      <c r="B11" s="528"/>
      <c r="C11" s="528"/>
      <c r="D11" s="529">
        <f>세입!G100</f>
        <v>26160000</v>
      </c>
      <c r="E11" s="530">
        <f t="shared" si="0"/>
        <v>1.2001931413565465E-2</v>
      </c>
      <c r="F11" s="528"/>
      <c r="G11" s="528"/>
      <c r="H11" s="529">
        <f>세입!H100</f>
        <v>26160000</v>
      </c>
      <c r="I11" s="531"/>
      <c r="J11" s="531"/>
      <c r="K11" s="530">
        <f t="shared" si="1"/>
        <v>1.1504892725662326E-2</v>
      </c>
      <c r="L11" s="532">
        <f t="shared" si="2"/>
        <v>0</v>
      </c>
      <c r="M11" s="528"/>
      <c r="N11" s="528"/>
      <c r="O11" s="533"/>
    </row>
    <row r="12" spans="1:16" s="53" customFormat="1" ht="26.1" customHeight="1">
      <c r="A12" s="527" t="s">
        <v>138</v>
      </c>
      <c r="B12" s="528"/>
      <c r="C12" s="528"/>
      <c r="D12" s="529">
        <f>세입!G113</f>
        <v>102606023</v>
      </c>
      <c r="E12" s="530">
        <f t="shared" si="0"/>
        <v>4.7074558511648337E-2</v>
      </c>
      <c r="F12" s="528"/>
      <c r="G12" s="528"/>
      <c r="H12" s="529">
        <f>세입!H113</f>
        <v>98926554</v>
      </c>
      <c r="I12" s="531"/>
      <c r="J12" s="531"/>
      <c r="K12" s="530">
        <f t="shared" si="1"/>
        <v>4.3506857472837973E-2</v>
      </c>
      <c r="L12" s="532">
        <f t="shared" si="2"/>
        <v>-3679469</v>
      </c>
      <c r="M12" s="528"/>
      <c r="N12" s="528"/>
      <c r="O12" s="533"/>
    </row>
    <row r="13" spans="1:16" s="53" customFormat="1" ht="26.1" hidden="1" customHeight="1">
      <c r="A13" s="527"/>
      <c r="B13" s="528"/>
      <c r="C13" s="528"/>
      <c r="D13" s="532"/>
      <c r="E13" s="532"/>
      <c r="F13" s="528"/>
      <c r="G13" s="528"/>
      <c r="H13" s="531"/>
      <c r="I13" s="531"/>
      <c r="J13" s="531"/>
      <c r="K13" s="531"/>
      <c r="L13" s="531"/>
      <c r="M13" s="528"/>
      <c r="N13" s="528"/>
      <c r="O13" s="534"/>
    </row>
    <row r="14" spans="1:16" s="53" customFormat="1" ht="26.1" hidden="1" customHeight="1">
      <c r="A14" s="527"/>
      <c r="B14" s="528"/>
      <c r="C14" s="528"/>
      <c r="D14" s="532"/>
      <c r="E14" s="532"/>
      <c r="F14" s="528"/>
      <c r="G14" s="528"/>
      <c r="H14" s="531"/>
      <c r="I14" s="531"/>
      <c r="J14" s="531"/>
      <c r="K14" s="531"/>
      <c r="L14" s="531"/>
      <c r="M14" s="528"/>
      <c r="N14" s="528"/>
      <c r="O14" s="534"/>
    </row>
    <row r="15" spans="1:16" s="55" customFormat="1" ht="30" customHeight="1" thickBot="1">
      <c r="A15" s="540" t="s">
        <v>587</v>
      </c>
      <c r="B15" s="541"/>
      <c r="C15" s="541"/>
      <c r="D15" s="552">
        <f>SUM(D7:D14)</f>
        <v>2179649183</v>
      </c>
      <c r="E15" s="536">
        <f>SUM(E7:E14)</f>
        <v>1</v>
      </c>
      <c r="F15" s="535"/>
      <c r="G15" s="535"/>
      <c r="H15" s="552">
        <f>SUM(H7:H14)</f>
        <v>2273815204</v>
      </c>
      <c r="I15" s="536"/>
      <c r="J15" s="552"/>
      <c r="K15" s="536">
        <f>SUM(K7:K14)</f>
        <v>1</v>
      </c>
      <c r="L15" s="539">
        <f>SUM(L7:L14)</f>
        <v>94166021</v>
      </c>
      <c r="M15" s="537"/>
      <c r="N15" s="537"/>
      <c r="O15" s="538"/>
      <c r="P15" s="94"/>
    </row>
    <row r="16" spans="1:16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5" s="57" customFormat="1" ht="14.25">
      <c r="A17" s="547" t="s">
        <v>588</v>
      </c>
      <c r="F17" s="56"/>
      <c r="G17" s="56"/>
      <c r="H17" s="56"/>
      <c r="I17" s="56"/>
      <c r="J17" s="56"/>
      <c r="K17" s="56"/>
      <c r="L17" s="56"/>
      <c r="M17" s="56"/>
      <c r="N17" s="56"/>
      <c r="O17" s="519" t="s">
        <v>131</v>
      </c>
    </row>
    <row r="18" spans="1:15" s="566" customFormat="1" ht="6.75" customHeight="1" thickBot="1">
      <c r="A18" s="547"/>
      <c r="F18" s="565"/>
      <c r="G18" s="565"/>
      <c r="H18" s="565"/>
      <c r="I18" s="565"/>
      <c r="J18" s="565"/>
      <c r="K18" s="565"/>
      <c r="L18" s="565"/>
      <c r="M18" s="565"/>
      <c r="N18" s="565"/>
    </row>
    <row r="19" spans="1:15" ht="29.25" thickBot="1">
      <c r="A19" s="542" t="s">
        <v>246</v>
      </c>
      <c r="B19" s="543" t="s">
        <v>0</v>
      </c>
      <c r="C19" s="543" t="s">
        <v>1</v>
      </c>
      <c r="D19" s="544" t="str">
        <f>Sheet2!B4</f>
        <v>당초예산액
(A)</v>
      </c>
      <c r="E19" s="544" t="s">
        <v>584</v>
      </c>
      <c r="F19" s="543" t="s">
        <v>127</v>
      </c>
      <c r="G19" s="543"/>
      <c r="H19" s="544" t="str">
        <f>Sheet2!C4</f>
        <v>예산액
(B)</v>
      </c>
      <c r="I19" s="545"/>
      <c r="J19" s="545"/>
      <c r="K19" s="544" t="s">
        <v>584</v>
      </c>
      <c r="L19" s="544" t="s">
        <v>585</v>
      </c>
      <c r="M19" s="543" t="s">
        <v>127</v>
      </c>
      <c r="N19" s="543"/>
      <c r="O19" s="546" t="s">
        <v>586</v>
      </c>
    </row>
    <row r="20" spans="1:15" ht="32.1" customHeight="1" thickTop="1">
      <c r="A20" s="821" t="s">
        <v>114</v>
      </c>
      <c r="B20" s="521"/>
      <c r="C20" s="521"/>
      <c r="D20" s="522">
        <f>세출!$G$6</f>
        <v>1603738000</v>
      </c>
      <c r="E20" s="523">
        <f>D20/$D$28</f>
        <v>0.7357780382770891</v>
      </c>
      <c r="F20" s="521">
        <f>H20-D20</f>
        <v>63722000</v>
      </c>
      <c r="G20" s="521"/>
      <c r="H20" s="522">
        <f>세출!$H$6</f>
        <v>1667460000</v>
      </c>
      <c r="I20" s="524"/>
      <c r="J20" s="524"/>
      <c r="K20" s="523">
        <f>H20/$H$28</f>
        <v>0.73333136178642599</v>
      </c>
      <c r="L20" s="532">
        <f>H20-D20</f>
        <v>63722000</v>
      </c>
      <c r="M20" s="548" t="e">
        <f>#REF!-#REF!</f>
        <v>#REF!</v>
      </c>
      <c r="N20" s="548"/>
      <c r="O20" s="549"/>
    </row>
    <row r="21" spans="1:15" s="560" customFormat="1" ht="32.1" customHeight="1">
      <c r="A21" s="821" t="s">
        <v>115</v>
      </c>
      <c r="B21" s="521"/>
      <c r="C21" s="521"/>
      <c r="D21" s="522">
        <f>세출!$G$274</f>
        <v>2480000</v>
      </c>
      <c r="E21" s="819">
        <f t="shared" ref="E21:E27" si="3">D21/$D$28</f>
        <v>1.1377977792676741E-3</v>
      </c>
      <c r="F21" s="521"/>
      <c r="G21" s="521"/>
      <c r="H21" s="522">
        <f>세출!$H$274</f>
        <v>2080000</v>
      </c>
      <c r="I21" s="524"/>
      <c r="J21" s="524"/>
      <c r="K21" s="819">
        <f t="shared" ref="K21:K27" si="4">H21/$H$28</f>
        <v>9.1476211274379353E-4</v>
      </c>
      <c r="L21" s="532">
        <f t="shared" ref="L21:L27" si="5">H21-D21</f>
        <v>-400000</v>
      </c>
      <c r="M21" s="548"/>
      <c r="N21" s="548"/>
      <c r="O21" s="549"/>
    </row>
    <row r="22" spans="1:15" s="560" customFormat="1" ht="32.1" customHeight="1">
      <c r="A22" s="821" t="s">
        <v>116</v>
      </c>
      <c r="B22" s="521"/>
      <c r="C22" s="521"/>
      <c r="D22" s="522">
        <f>세출!$G$283</f>
        <v>111380000</v>
      </c>
      <c r="E22" s="523">
        <f t="shared" si="3"/>
        <v>5.1099966393078039E-2</v>
      </c>
      <c r="F22" s="521"/>
      <c r="G22" s="521"/>
      <c r="H22" s="522">
        <f>세출!$H$283</f>
        <v>124190000</v>
      </c>
      <c r="I22" s="524"/>
      <c r="J22" s="524"/>
      <c r="K22" s="523">
        <f t="shared" si="4"/>
        <v>5.4617455183486409E-2</v>
      </c>
      <c r="L22" s="532">
        <f t="shared" si="5"/>
        <v>12810000</v>
      </c>
      <c r="M22" s="548"/>
      <c r="N22" s="548"/>
      <c r="O22" s="549"/>
    </row>
    <row r="23" spans="1:15" s="560" customFormat="1" ht="32.1" customHeight="1">
      <c r="A23" s="822" t="s">
        <v>117</v>
      </c>
      <c r="B23" s="521"/>
      <c r="C23" s="521"/>
      <c r="D23" s="522">
        <f>세출!$G$338</f>
        <v>85620000</v>
      </c>
      <c r="E23" s="523">
        <f t="shared" si="3"/>
        <v>3.9281550750362194E-2</v>
      </c>
      <c r="F23" s="521"/>
      <c r="G23" s="521"/>
      <c r="H23" s="522">
        <f>세출!$H$338</f>
        <v>80620000</v>
      </c>
      <c r="I23" s="524"/>
      <c r="J23" s="524"/>
      <c r="K23" s="523">
        <f t="shared" si="4"/>
        <v>3.5455827658367613E-2</v>
      </c>
      <c r="L23" s="532">
        <f t="shared" si="5"/>
        <v>-5000000</v>
      </c>
      <c r="M23" s="548"/>
      <c r="N23" s="548"/>
      <c r="O23" s="549"/>
    </row>
    <row r="24" spans="1:15" s="560" customFormat="1" ht="32.1" customHeight="1">
      <c r="A24" s="822" t="s">
        <v>118</v>
      </c>
      <c r="B24" s="521"/>
      <c r="C24" s="521"/>
      <c r="D24" s="522">
        <f>세출!$G$356</f>
        <v>228143040</v>
      </c>
      <c r="E24" s="523">
        <f t="shared" si="3"/>
        <v>0.10466961462394199</v>
      </c>
      <c r="F24" s="521"/>
      <c r="G24" s="521"/>
      <c r="H24" s="522">
        <f>세출!$H$356</f>
        <v>250209650</v>
      </c>
      <c r="I24" s="524"/>
      <c r="J24" s="524"/>
      <c r="K24" s="523">
        <f t="shared" si="4"/>
        <v>0.11003957118407939</v>
      </c>
      <c r="L24" s="532">
        <f t="shared" si="5"/>
        <v>22066610</v>
      </c>
      <c r="M24" s="548"/>
      <c r="N24" s="548"/>
      <c r="O24" s="549"/>
    </row>
    <row r="25" spans="1:15" ht="32.1" customHeight="1">
      <c r="A25" s="822" t="s">
        <v>119</v>
      </c>
      <c r="B25" s="528"/>
      <c r="C25" s="528"/>
      <c r="D25" s="529">
        <f>세출!$G$384</f>
        <v>1900000</v>
      </c>
      <c r="E25" s="820">
        <f t="shared" si="3"/>
        <v>8.7169991153571798E-4</v>
      </c>
      <c r="F25" s="528"/>
      <c r="G25" s="528"/>
      <c r="H25" s="529">
        <f>세출!$H$384</f>
        <v>1900000</v>
      </c>
      <c r="I25" s="531"/>
      <c r="J25" s="531"/>
      <c r="K25" s="820">
        <f t="shared" si="4"/>
        <v>8.3560000683327302E-4</v>
      </c>
      <c r="L25" s="532">
        <f t="shared" si="5"/>
        <v>0</v>
      </c>
      <c r="M25" s="550"/>
      <c r="N25" s="550"/>
      <c r="O25" s="551"/>
    </row>
    <row r="26" spans="1:15" ht="32.1" customHeight="1">
      <c r="A26" s="822" t="s">
        <v>120</v>
      </c>
      <c r="B26" s="528"/>
      <c r="C26" s="528"/>
      <c r="D26" s="529">
        <f>세출!$G$393</f>
        <v>143392426</v>
      </c>
      <c r="E26" s="530">
        <f t="shared" si="3"/>
        <v>6.5786928978469467E-2</v>
      </c>
      <c r="F26" s="528"/>
      <c r="G26" s="528"/>
      <c r="H26" s="529">
        <f>세출!$H$393</f>
        <v>143099000</v>
      </c>
      <c r="I26" s="531"/>
      <c r="J26" s="531"/>
      <c r="K26" s="530">
        <f t="shared" si="4"/>
        <v>6.2933434409386591E-2</v>
      </c>
      <c r="L26" s="532">
        <f t="shared" si="5"/>
        <v>-293426</v>
      </c>
      <c r="M26" s="550"/>
      <c r="N26" s="550"/>
      <c r="O26" s="551"/>
    </row>
    <row r="27" spans="1:15" ht="32.1" customHeight="1">
      <c r="A27" s="822" t="s">
        <v>121</v>
      </c>
      <c r="B27" s="528"/>
      <c r="C27" s="528"/>
      <c r="D27" s="529">
        <f>세출!$G$443</f>
        <v>2995717</v>
      </c>
      <c r="E27" s="820">
        <f t="shared" si="3"/>
        <v>1.3744032862558139E-3</v>
      </c>
      <c r="F27" s="528"/>
      <c r="G27" s="528"/>
      <c r="H27" s="529">
        <f>세출!$H$443</f>
        <v>4256554</v>
      </c>
      <c r="I27" s="531"/>
      <c r="J27" s="531"/>
      <c r="K27" s="820">
        <f t="shared" si="4"/>
        <v>1.8719876586769449E-3</v>
      </c>
      <c r="L27" s="532">
        <f t="shared" si="5"/>
        <v>1260837</v>
      </c>
      <c r="M27" s="550"/>
      <c r="N27" s="550"/>
      <c r="O27" s="551"/>
    </row>
    <row r="28" spans="1:15" ht="32.1" customHeight="1" thickBot="1">
      <c r="A28" s="540" t="s">
        <v>589</v>
      </c>
      <c r="B28" s="541"/>
      <c r="C28" s="541"/>
      <c r="D28" s="552">
        <f>SUM(D20:D27)</f>
        <v>2179649183</v>
      </c>
      <c r="E28" s="536">
        <f>SUM(E20:E27)</f>
        <v>1</v>
      </c>
      <c r="F28" s="535"/>
      <c r="G28" s="535"/>
      <c r="H28" s="552">
        <f>SUM(H20:H27)</f>
        <v>2273815204</v>
      </c>
      <c r="I28" s="536"/>
      <c r="J28" s="552"/>
      <c r="K28" s="536">
        <f>SUM(K20:K27)</f>
        <v>0.99999999999999989</v>
      </c>
      <c r="L28" s="539">
        <f>SUM(L20:L27)</f>
        <v>94166021</v>
      </c>
      <c r="M28" s="537"/>
      <c r="N28" s="537"/>
      <c r="O28" s="538"/>
    </row>
    <row r="70" spans="4:4">
      <c r="D70" s="50">
        <v>5</v>
      </c>
    </row>
  </sheetData>
  <mergeCells count="1">
    <mergeCell ref="A1:L1"/>
  </mergeCells>
  <phoneticPr fontId="2" type="noConversion"/>
  <printOptions horizontalCentered="1"/>
  <pageMargins left="0.19685039370078741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115" zoomScaleNormal="100" zoomScaleSheetLayoutView="115" workbookViewId="0">
      <selection activeCell="K28" sqref="K28"/>
    </sheetView>
  </sheetViews>
  <sheetFormatPr defaultColWidth="8.88671875" defaultRowHeight="13.5"/>
  <cols>
    <col min="1" max="1" width="13.6640625" style="560" customWidth="1"/>
    <col min="2" max="3" width="13.6640625" style="560" hidden="1" customWidth="1"/>
    <col min="4" max="4" width="13.6640625" style="560" customWidth="1"/>
    <col min="5" max="5" width="12.77734375" style="560" bestFit="1" customWidth="1"/>
    <col min="6" max="7" width="14.44140625" style="560" hidden="1" customWidth="1"/>
    <col min="8" max="8" width="12.77734375" style="560" bestFit="1" customWidth="1"/>
    <col min="9" max="10" width="13.6640625" style="560" hidden="1" customWidth="1"/>
    <col min="11" max="11" width="11.6640625" style="560" bestFit="1" customWidth="1"/>
    <col min="12" max="13" width="14.44140625" style="560" hidden="1" customWidth="1"/>
    <col min="14" max="14" width="10" style="560" bestFit="1" customWidth="1"/>
    <col min="15" max="15" width="11.21875" style="560" bestFit="1" customWidth="1"/>
    <col min="16" max="16384" width="8.88671875" style="560"/>
  </cols>
  <sheetData>
    <row r="1" spans="1:15" ht="43.5" customHeight="1">
      <c r="A1" s="997" t="s">
        <v>590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571"/>
      <c r="M1" s="571"/>
      <c r="N1" s="567"/>
      <c r="O1" s="567"/>
    </row>
    <row r="2" spans="1:15">
      <c r="A2" s="561"/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</row>
    <row r="3" spans="1:15" s="562" customFormat="1" ht="14.25">
      <c r="A3" s="518"/>
    </row>
    <row r="4" spans="1:15" s="562" customFormat="1" ht="24.75" customHeight="1">
      <c r="A4" s="518" t="s">
        <v>591</v>
      </c>
    </row>
    <row r="5" spans="1:15" s="562" customFormat="1" ht="15" thickBot="1">
      <c r="K5" s="574"/>
      <c r="N5" s="519" t="s">
        <v>131</v>
      </c>
    </row>
    <row r="6" spans="1:15" s="563" customFormat="1" ht="32.1" customHeight="1">
      <c r="A6" s="1005" t="s">
        <v>128</v>
      </c>
      <c r="B6" s="1006"/>
      <c r="C6" s="1006"/>
      <c r="D6" s="1007"/>
      <c r="E6" s="1003" t="str">
        <f>Sheet2!B4</f>
        <v>당초예산액
(A)</v>
      </c>
      <c r="F6" s="555" t="s">
        <v>127</v>
      </c>
      <c r="G6" s="555"/>
      <c r="H6" s="1003" t="str">
        <f>Sheet2!C4</f>
        <v>예산액
(B)</v>
      </c>
      <c r="I6" s="556"/>
      <c r="J6" s="556"/>
      <c r="K6" s="1003" t="s">
        <v>585</v>
      </c>
      <c r="L6" s="555" t="s">
        <v>127</v>
      </c>
      <c r="M6" s="555"/>
      <c r="N6" s="1001" t="s">
        <v>586</v>
      </c>
    </row>
    <row r="7" spans="1:15" s="563" customFormat="1" ht="26.25" customHeight="1" thickBot="1">
      <c r="A7" s="557" t="s">
        <v>246</v>
      </c>
      <c r="B7" s="558"/>
      <c r="C7" s="558"/>
      <c r="D7" s="558" t="s">
        <v>0</v>
      </c>
      <c r="E7" s="1004"/>
      <c r="F7" s="558"/>
      <c r="G7" s="558"/>
      <c r="H7" s="1004"/>
      <c r="I7" s="559"/>
      <c r="J7" s="559"/>
      <c r="K7" s="1004"/>
      <c r="L7" s="558"/>
      <c r="M7" s="558"/>
      <c r="N7" s="1002"/>
    </row>
    <row r="8" spans="1:15" s="563" customFormat="1" ht="30" customHeight="1" thickTop="1">
      <c r="A8" s="520" t="s">
        <v>11</v>
      </c>
      <c r="B8" s="521"/>
      <c r="C8" s="623"/>
      <c r="D8" s="625" t="s">
        <v>11</v>
      </c>
      <c r="E8" s="522">
        <f>세입!G5</f>
        <v>20880000</v>
      </c>
      <c r="F8" s="521">
        <f>H8-E8</f>
        <v>0</v>
      </c>
      <c r="G8" s="521"/>
      <c r="H8" s="522">
        <f>세입!H5</f>
        <v>20880000</v>
      </c>
      <c r="I8" s="524"/>
      <c r="J8" s="524"/>
      <c r="K8" s="525">
        <f t="shared" ref="K8:K13" si="0">H8-E8</f>
        <v>0</v>
      </c>
      <c r="L8" s="521" t="e">
        <f>#REF!-#REF!</f>
        <v>#REF!</v>
      </c>
      <c r="M8" s="521"/>
      <c r="N8" s="526"/>
    </row>
    <row r="9" spans="1:15" s="563" customFormat="1" ht="26.1" customHeight="1">
      <c r="A9" s="527" t="s">
        <v>6</v>
      </c>
      <c r="B9" s="528"/>
      <c r="C9" s="624"/>
      <c r="D9" s="528" t="s">
        <v>6</v>
      </c>
      <c r="E9" s="529">
        <f>세입!G15</f>
        <v>1868803160</v>
      </c>
      <c r="F9" s="528"/>
      <c r="G9" s="528"/>
      <c r="H9" s="529">
        <f>세입!H15</f>
        <v>1950603650</v>
      </c>
      <c r="I9" s="531"/>
      <c r="J9" s="531"/>
      <c r="K9" s="532">
        <f t="shared" si="0"/>
        <v>81800490</v>
      </c>
      <c r="L9" s="528"/>
      <c r="M9" s="528"/>
      <c r="N9" s="533"/>
    </row>
    <row r="10" spans="1:15" s="563" customFormat="1" ht="26.1" customHeight="1">
      <c r="A10" s="527" t="s">
        <v>7</v>
      </c>
      <c r="B10" s="528"/>
      <c r="C10" s="624"/>
      <c r="D10" s="528" t="s">
        <v>7</v>
      </c>
      <c r="E10" s="529">
        <f>세입!G78</f>
        <v>73200000</v>
      </c>
      <c r="F10" s="528"/>
      <c r="G10" s="528"/>
      <c r="H10" s="529">
        <f>세입!H78</f>
        <v>89245000</v>
      </c>
      <c r="I10" s="531"/>
      <c r="J10" s="531"/>
      <c r="K10" s="532">
        <f t="shared" si="0"/>
        <v>16045000</v>
      </c>
      <c r="L10" s="528"/>
      <c r="M10" s="528"/>
      <c r="N10" s="533"/>
      <c r="O10" s="515"/>
    </row>
    <row r="11" spans="1:15" s="563" customFormat="1" ht="26.1" customHeight="1">
      <c r="A11" s="527" t="s">
        <v>8</v>
      </c>
      <c r="B11" s="528"/>
      <c r="C11" s="624"/>
      <c r="D11" s="528" t="s">
        <v>8</v>
      </c>
      <c r="E11" s="529">
        <f>세입!G95</f>
        <v>88000000</v>
      </c>
      <c r="F11" s="528"/>
      <c r="G11" s="528"/>
      <c r="H11" s="529">
        <f>세입!H95</f>
        <v>88000000</v>
      </c>
      <c r="I11" s="531"/>
      <c r="J11" s="531"/>
      <c r="K11" s="532">
        <f t="shared" si="0"/>
        <v>0</v>
      </c>
      <c r="L11" s="528"/>
      <c r="M11" s="528"/>
      <c r="N11" s="533"/>
    </row>
    <row r="12" spans="1:15" s="563" customFormat="1" ht="26.1" customHeight="1">
      <c r="A12" s="527" t="s">
        <v>3</v>
      </c>
      <c r="B12" s="528"/>
      <c r="C12" s="624"/>
      <c r="D12" s="528" t="s">
        <v>3</v>
      </c>
      <c r="E12" s="529">
        <f>세입!G100</f>
        <v>26160000</v>
      </c>
      <c r="F12" s="528"/>
      <c r="G12" s="528"/>
      <c r="H12" s="529">
        <f>세입!H100</f>
        <v>26160000</v>
      </c>
      <c r="I12" s="531"/>
      <c r="J12" s="531"/>
      <c r="K12" s="532">
        <f t="shared" si="0"/>
        <v>0</v>
      </c>
      <c r="L12" s="528"/>
      <c r="M12" s="528"/>
      <c r="N12" s="533"/>
    </row>
    <row r="13" spans="1:15" s="563" customFormat="1" ht="26.1" customHeight="1">
      <c r="A13" s="527" t="s">
        <v>138</v>
      </c>
      <c r="B13" s="528"/>
      <c r="C13" s="624"/>
      <c r="D13" s="528" t="s">
        <v>138</v>
      </c>
      <c r="E13" s="529">
        <f>세입!G113</f>
        <v>102606023</v>
      </c>
      <c r="F13" s="528"/>
      <c r="G13" s="528"/>
      <c r="H13" s="529">
        <f>세입!H113</f>
        <v>98926554</v>
      </c>
      <c r="I13" s="531"/>
      <c r="J13" s="531"/>
      <c r="K13" s="532">
        <f t="shared" si="0"/>
        <v>-3679469</v>
      </c>
      <c r="L13" s="528"/>
      <c r="M13" s="528"/>
      <c r="N13" s="533"/>
    </row>
    <row r="14" spans="1:15" s="563" customFormat="1" ht="26.1" hidden="1" customHeight="1">
      <c r="A14" s="527"/>
      <c r="B14" s="528"/>
      <c r="C14" s="528"/>
      <c r="D14" s="528"/>
      <c r="E14" s="532"/>
      <c r="F14" s="528"/>
      <c r="G14" s="528"/>
      <c r="H14" s="531"/>
      <c r="I14" s="531"/>
      <c r="J14" s="531"/>
      <c r="K14" s="531"/>
      <c r="L14" s="528"/>
      <c r="M14" s="528"/>
      <c r="N14" s="534"/>
    </row>
    <row r="15" spans="1:15" s="563" customFormat="1" ht="26.1" hidden="1" customHeight="1">
      <c r="A15" s="527"/>
      <c r="B15" s="528"/>
      <c r="C15" s="528"/>
      <c r="D15" s="528"/>
      <c r="E15" s="532"/>
      <c r="F15" s="528"/>
      <c r="G15" s="528"/>
      <c r="H15" s="531"/>
      <c r="I15" s="531"/>
      <c r="J15" s="531"/>
      <c r="K15" s="531"/>
      <c r="L15" s="528"/>
      <c r="M15" s="528"/>
      <c r="N15" s="534"/>
    </row>
    <row r="16" spans="1:15" s="564" customFormat="1" ht="30" customHeight="1" thickBot="1">
      <c r="A16" s="998" t="s">
        <v>587</v>
      </c>
      <c r="B16" s="999"/>
      <c r="C16" s="999"/>
      <c r="D16" s="1000"/>
      <c r="E16" s="552">
        <f>SUM(E8:E15)</f>
        <v>2179649183</v>
      </c>
      <c r="F16" s="535"/>
      <c r="G16" s="535"/>
      <c r="H16" s="552">
        <f>SUM(H8:H15)</f>
        <v>2273815204</v>
      </c>
      <c r="I16" s="536"/>
      <c r="J16" s="552"/>
      <c r="K16" s="539">
        <f>SUM(K8:K15)</f>
        <v>94166021</v>
      </c>
      <c r="L16" s="537"/>
      <c r="M16" s="537"/>
      <c r="N16" s="538"/>
      <c r="O16" s="568"/>
    </row>
    <row r="17" spans="1:14">
      <c r="A17" s="561"/>
      <c r="B17" s="561"/>
      <c r="C17" s="561"/>
      <c r="D17" s="561"/>
      <c r="E17" s="561"/>
      <c r="F17" s="561"/>
      <c r="G17" s="561"/>
      <c r="H17" s="561"/>
      <c r="I17" s="561"/>
      <c r="J17" s="561"/>
      <c r="K17" s="561"/>
      <c r="L17" s="561"/>
      <c r="M17" s="561"/>
    </row>
    <row r="18" spans="1:14" s="566" customFormat="1" ht="14.25">
      <c r="A18" s="547" t="s">
        <v>592</v>
      </c>
      <c r="F18" s="565"/>
      <c r="G18" s="565"/>
      <c r="H18" s="565"/>
      <c r="I18" s="565"/>
      <c r="J18" s="565"/>
      <c r="K18" s="565"/>
      <c r="L18" s="565"/>
      <c r="M18" s="565"/>
      <c r="N18" s="519" t="s">
        <v>131</v>
      </c>
    </row>
    <row r="19" spans="1:14" s="566" customFormat="1" ht="6.75" customHeight="1" thickBot="1">
      <c r="A19" s="547"/>
      <c r="F19" s="565"/>
      <c r="G19" s="565"/>
      <c r="H19" s="565"/>
      <c r="I19" s="565"/>
      <c r="J19" s="565"/>
      <c r="K19" s="565"/>
      <c r="L19" s="565"/>
      <c r="M19" s="565"/>
    </row>
    <row r="20" spans="1:14" ht="29.25" customHeight="1" thickBot="1">
      <c r="A20" s="1005" t="s">
        <v>128</v>
      </c>
      <c r="B20" s="1006"/>
      <c r="C20" s="1006"/>
      <c r="D20" s="1007"/>
      <c r="E20" s="1003" t="str">
        <f>Sheet2!B4</f>
        <v>당초예산액
(A)</v>
      </c>
      <c r="F20" s="543" t="s">
        <v>127</v>
      </c>
      <c r="G20" s="543"/>
      <c r="H20" s="1003" t="str">
        <f>Sheet2!C4</f>
        <v>예산액
(B)</v>
      </c>
      <c r="I20" s="545"/>
      <c r="J20" s="545"/>
      <c r="K20" s="1003" t="s">
        <v>585</v>
      </c>
      <c r="L20" s="543" t="s">
        <v>127</v>
      </c>
      <c r="M20" s="543"/>
      <c r="N20" s="1001" t="s">
        <v>586</v>
      </c>
    </row>
    <row r="21" spans="1:14" ht="23.25" customHeight="1" thickTop="1" thickBot="1">
      <c r="A21" s="557" t="s">
        <v>246</v>
      </c>
      <c r="B21" s="558"/>
      <c r="C21" s="558"/>
      <c r="D21" s="558" t="s">
        <v>0</v>
      </c>
      <c r="E21" s="1004"/>
      <c r="F21" s="553"/>
      <c r="G21" s="553"/>
      <c r="H21" s="1004"/>
      <c r="I21" s="554"/>
      <c r="J21" s="554"/>
      <c r="K21" s="1004"/>
      <c r="L21" s="553"/>
      <c r="M21" s="553"/>
      <c r="N21" s="1002"/>
    </row>
    <row r="22" spans="1:14" ht="32.1" customHeight="1" thickTop="1">
      <c r="A22" s="1008" t="s">
        <v>114</v>
      </c>
      <c r="B22" s="521"/>
      <c r="C22" s="521"/>
      <c r="D22" s="521" t="s">
        <v>12</v>
      </c>
      <c r="E22" s="522">
        <f>세출!G6</f>
        <v>1603738000</v>
      </c>
      <c r="F22" s="521">
        <f>H22-E22</f>
        <v>63722000</v>
      </c>
      <c r="G22" s="521"/>
      <c r="H22" s="522">
        <f>세출!H6</f>
        <v>1667460000</v>
      </c>
      <c r="I22" s="524"/>
      <c r="J22" s="524"/>
      <c r="K22" s="525">
        <f>H22-E22</f>
        <v>63722000</v>
      </c>
      <c r="L22" s="548" t="e">
        <f>#REF!-#REF!</f>
        <v>#REF!</v>
      </c>
      <c r="M22" s="548"/>
      <c r="N22" s="549"/>
    </row>
    <row r="23" spans="1:14" ht="32.1" customHeight="1">
      <c r="A23" s="1009"/>
      <c r="B23" s="521"/>
      <c r="C23" s="521"/>
      <c r="D23" s="521" t="s">
        <v>593</v>
      </c>
      <c r="E23" s="522">
        <f>세출!G274</f>
        <v>2480000</v>
      </c>
      <c r="F23" s="521"/>
      <c r="G23" s="521"/>
      <c r="H23" s="522">
        <f>세출!H274</f>
        <v>2080000</v>
      </c>
      <c r="I23" s="524"/>
      <c r="J23" s="524"/>
      <c r="K23" s="525">
        <f t="shared" ref="K23:K29" si="1">H23-E23</f>
        <v>-400000</v>
      </c>
      <c r="L23" s="548"/>
      <c r="M23" s="548"/>
      <c r="N23" s="549"/>
    </row>
    <row r="24" spans="1:14" ht="32.1" customHeight="1">
      <c r="A24" s="1010"/>
      <c r="B24" s="521"/>
      <c r="C24" s="521"/>
      <c r="D24" s="521" t="s">
        <v>317</v>
      </c>
      <c r="E24" s="522">
        <f>세출!G283</f>
        <v>111380000</v>
      </c>
      <c r="F24" s="521"/>
      <c r="G24" s="521"/>
      <c r="H24" s="522">
        <f>세출!H283</f>
        <v>124190000</v>
      </c>
      <c r="I24" s="524"/>
      <c r="J24" s="524"/>
      <c r="K24" s="525">
        <f t="shared" si="1"/>
        <v>12810000</v>
      </c>
      <c r="L24" s="548"/>
      <c r="M24" s="548"/>
      <c r="N24" s="549"/>
    </row>
    <row r="25" spans="1:14" ht="32.1" customHeight="1">
      <c r="A25" s="527" t="s">
        <v>327</v>
      </c>
      <c r="B25" s="528"/>
      <c r="C25" s="528"/>
      <c r="D25" s="528" t="s">
        <v>13</v>
      </c>
      <c r="E25" s="529">
        <f>세출!G338</f>
        <v>85620000</v>
      </c>
      <c r="F25" s="528"/>
      <c r="G25" s="528"/>
      <c r="H25" s="529">
        <f>세출!H337</f>
        <v>80620000</v>
      </c>
      <c r="I25" s="531"/>
      <c r="J25" s="531"/>
      <c r="K25" s="532">
        <f t="shared" si="1"/>
        <v>-5000000</v>
      </c>
      <c r="L25" s="550"/>
      <c r="M25" s="550"/>
      <c r="N25" s="551"/>
    </row>
    <row r="26" spans="1:14" ht="32.1" customHeight="1">
      <c r="A26" s="1011" t="s">
        <v>15</v>
      </c>
      <c r="B26" s="528"/>
      <c r="C26" s="528"/>
      <c r="D26" s="528" t="s">
        <v>317</v>
      </c>
      <c r="E26" s="529">
        <f>세출!G356</f>
        <v>228143040</v>
      </c>
      <c r="F26" s="528"/>
      <c r="G26" s="528"/>
      <c r="H26" s="529">
        <f>세출!H356</f>
        <v>250209650</v>
      </c>
      <c r="I26" s="531"/>
      <c r="J26" s="531"/>
      <c r="K26" s="532">
        <f t="shared" si="1"/>
        <v>22066610</v>
      </c>
      <c r="L26" s="550"/>
      <c r="M26" s="550"/>
      <c r="N26" s="551"/>
    </row>
    <row r="27" spans="1:14" ht="32.1" customHeight="1">
      <c r="A27" s="1009"/>
      <c r="B27" s="528"/>
      <c r="C27" s="528"/>
      <c r="D27" s="528" t="s">
        <v>14</v>
      </c>
      <c r="E27" s="529">
        <f>세출!G384</f>
        <v>1900000</v>
      </c>
      <c r="F27" s="528"/>
      <c r="G27" s="528"/>
      <c r="H27" s="529">
        <f>세출!H384</f>
        <v>1900000</v>
      </c>
      <c r="I27" s="531"/>
      <c r="J27" s="531"/>
      <c r="K27" s="532">
        <f t="shared" si="1"/>
        <v>0</v>
      </c>
      <c r="L27" s="550"/>
      <c r="M27" s="550"/>
      <c r="N27" s="551"/>
    </row>
    <row r="28" spans="1:14" ht="32.1" customHeight="1">
      <c r="A28" s="1010"/>
      <c r="B28" s="528"/>
      <c r="C28" s="528"/>
      <c r="D28" s="528" t="s">
        <v>15</v>
      </c>
      <c r="E28" s="529">
        <f>세출!G393</f>
        <v>143392426</v>
      </c>
      <c r="F28" s="528"/>
      <c r="G28" s="528"/>
      <c r="H28" s="529">
        <f>세출!H393</f>
        <v>143099000</v>
      </c>
      <c r="I28" s="531"/>
      <c r="J28" s="531"/>
      <c r="K28" s="532">
        <f t="shared" si="1"/>
        <v>-293426</v>
      </c>
      <c r="L28" s="550"/>
      <c r="M28" s="550"/>
      <c r="N28" s="551"/>
    </row>
    <row r="29" spans="1:14" ht="32.1" customHeight="1">
      <c r="A29" s="527" t="s">
        <v>121</v>
      </c>
      <c r="B29" s="528"/>
      <c r="C29" s="528"/>
      <c r="D29" s="528" t="s">
        <v>5</v>
      </c>
      <c r="E29" s="529">
        <f>세출!G443</f>
        <v>2995717</v>
      </c>
      <c r="F29" s="528"/>
      <c r="G29" s="528"/>
      <c r="H29" s="529">
        <f>세출!H443</f>
        <v>4256554</v>
      </c>
      <c r="I29" s="531"/>
      <c r="J29" s="531"/>
      <c r="K29" s="532">
        <f t="shared" si="1"/>
        <v>1260837</v>
      </c>
      <c r="L29" s="550"/>
      <c r="M29" s="550"/>
      <c r="N29" s="551"/>
    </row>
    <row r="30" spans="1:14" ht="32.1" customHeight="1" thickBot="1">
      <c r="A30" s="540" t="s">
        <v>589</v>
      </c>
      <c r="B30" s="541"/>
      <c r="C30" s="541"/>
      <c r="D30" s="541"/>
      <c r="E30" s="552">
        <f>SUM(E22:E29)</f>
        <v>2179649183</v>
      </c>
      <c r="F30" s="535"/>
      <c r="G30" s="535"/>
      <c r="H30" s="552">
        <f>SUM(H22:H29)</f>
        <v>2273815204</v>
      </c>
      <c r="I30" s="536"/>
      <c r="J30" s="552"/>
      <c r="K30" s="539">
        <f>SUM(K22:K29)</f>
        <v>94166021</v>
      </c>
      <c r="L30" s="537"/>
      <c r="M30" s="537"/>
      <c r="N30" s="538"/>
    </row>
  </sheetData>
  <mergeCells count="14">
    <mergeCell ref="A22:A24"/>
    <mergeCell ref="A26:A28"/>
    <mergeCell ref="N20:N21"/>
    <mergeCell ref="K20:K21"/>
    <mergeCell ref="H20:H21"/>
    <mergeCell ref="E20:E21"/>
    <mergeCell ref="A20:D20"/>
    <mergeCell ref="A16:D16"/>
    <mergeCell ref="A1:K1"/>
    <mergeCell ref="N6:N7"/>
    <mergeCell ref="K6:K7"/>
    <mergeCell ref="H6:H7"/>
    <mergeCell ref="E6:E7"/>
    <mergeCell ref="A6:D6"/>
  </mergeCells>
  <phoneticPr fontId="2" type="noConversion"/>
  <printOptions horizontalCentered="1"/>
  <pageMargins left="0.19685039370078741" right="0.15748031496062992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W98"/>
  <sheetViews>
    <sheetView view="pageBreakPreview" zoomScaleNormal="130" zoomScaleSheetLayoutView="100" workbookViewId="0">
      <pane xSplit="6" ySplit="4" topLeftCell="G5" activePane="bottomRight" state="frozen"/>
      <selection activeCell="F14" sqref="F14"/>
      <selection pane="topRight" activeCell="F14" sqref="F14"/>
      <selection pane="bottomLeft" activeCell="F14" sqref="F14"/>
      <selection pane="bottomRight" activeCell="H64" sqref="H64"/>
    </sheetView>
  </sheetViews>
  <sheetFormatPr defaultColWidth="8.88671875" defaultRowHeight="13.5"/>
  <cols>
    <col min="1" max="2" width="4.33203125" style="1" customWidth="1"/>
    <col min="3" max="5" width="4.33203125" style="19" customWidth="1"/>
    <col min="6" max="6" width="14.77734375" style="1" customWidth="1"/>
    <col min="7" max="8" width="14.77734375" style="10" customWidth="1"/>
    <col min="9" max="9" width="12" style="20" customWidth="1"/>
    <col min="10" max="10" width="6.21875" style="1" customWidth="1"/>
    <col min="11" max="11" width="15.109375" style="1" hidden="1" customWidth="1"/>
    <col min="12" max="12" width="20.21875" style="1" hidden="1" customWidth="1"/>
    <col min="13" max="13" width="2" style="21" hidden="1" customWidth="1"/>
    <col min="14" max="14" width="10" style="20" hidden="1" customWidth="1"/>
    <col min="15" max="15" width="12.21875" style="1" bestFit="1" customWidth="1"/>
    <col min="16" max="16" width="5.77734375" style="1" bestFit="1" customWidth="1"/>
    <col min="17" max="17" width="4.88671875" style="1" bestFit="1" customWidth="1"/>
    <col min="18" max="18" width="13.21875" style="1" bestFit="1" customWidth="1"/>
    <col min="19" max="20" width="12.33203125" style="1" bestFit="1" customWidth="1"/>
    <col min="21" max="21" width="20" style="1" bestFit="1" customWidth="1"/>
    <col min="22" max="22" width="12.21875" style="1" bestFit="1" customWidth="1"/>
    <col min="23" max="23" width="15.109375" style="1" bestFit="1" customWidth="1"/>
    <col min="24" max="16384" width="8.88671875" style="1"/>
  </cols>
  <sheetData>
    <row r="1" spans="1:23" ht="33" customHeight="1">
      <c r="A1" s="1070" t="str">
        <f>Sheet2!C2</f>
        <v>2018년도 1차추경 세입·세출 예산(안)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</row>
    <row r="2" spans="1:23" s="2" customFormat="1" ht="14.25">
      <c r="A2" s="139" t="s">
        <v>252</v>
      </c>
      <c r="B2" s="139"/>
      <c r="C2" s="129"/>
      <c r="D2" s="129"/>
      <c r="E2" s="129"/>
      <c r="F2" s="129"/>
      <c r="G2" s="129"/>
      <c r="H2" s="129"/>
      <c r="I2" s="140"/>
      <c r="J2" s="275" t="s">
        <v>251</v>
      </c>
      <c r="K2" s="140"/>
      <c r="L2" s="141"/>
      <c r="M2" s="142"/>
      <c r="N2" s="143" t="s">
        <v>250</v>
      </c>
    </row>
    <row r="3" spans="1:23" ht="17.100000000000001" customHeight="1">
      <c r="A3" s="1071" t="s">
        <v>249</v>
      </c>
      <c r="B3" s="1072"/>
      <c r="C3" s="1072"/>
      <c r="D3" s="1072"/>
      <c r="E3" s="1072"/>
      <c r="F3" s="1073"/>
      <c r="G3" s="1074" t="str">
        <f>Sheet2!B4</f>
        <v>당초예산액
(A)</v>
      </c>
      <c r="H3" s="1074" t="str">
        <f>Sheet2!C4</f>
        <v>예산액
(B)</v>
      </c>
      <c r="I3" s="1076" t="s">
        <v>248</v>
      </c>
      <c r="J3" s="1077"/>
      <c r="K3" s="1078" t="s">
        <v>247</v>
      </c>
      <c r="L3" s="1079"/>
      <c r="M3" s="1079"/>
      <c r="N3" s="1080"/>
      <c r="R3" s="19"/>
      <c r="S3" s="19"/>
      <c r="T3" s="19"/>
      <c r="U3" s="19"/>
      <c r="V3" s="19"/>
    </row>
    <row r="4" spans="1:23" ht="17.100000000000001" customHeight="1">
      <c r="A4" s="1015" t="s">
        <v>246</v>
      </c>
      <c r="B4" s="1017"/>
      <c r="C4" s="1015" t="s">
        <v>245</v>
      </c>
      <c r="D4" s="1017"/>
      <c r="E4" s="1015" t="s">
        <v>244</v>
      </c>
      <c r="F4" s="1017"/>
      <c r="G4" s="1075"/>
      <c r="H4" s="1075"/>
      <c r="I4" s="306" t="s">
        <v>241</v>
      </c>
      <c r="J4" s="185" t="s">
        <v>243</v>
      </c>
      <c r="K4" s="1081"/>
      <c r="L4" s="1082"/>
      <c r="M4" s="1082"/>
      <c r="N4" s="1083"/>
      <c r="O4" s="29"/>
      <c r="R4" s="19"/>
      <c r="S4" s="19"/>
      <c r="T4" s="19"/>
      <c r="U4" s="19"/>
      <c r="V4" s="19"/>
    </row>
    <row r="5" spans="1:23" ht="17.100000000000001" customHeight="1">
      <c r="A5" s="186" t="s">
        <v>240</v>
      </c>
      <c r="B5" s="1064" t="s">
        <v>239</v>
      </c>
      <c r="C5" s="1065"/>
      <c r="D5" s="1065"/>
      <c r="E5" s="1065"/>
      <c r="F5" s="1066"/>
      <c r="G5" s="313">
        <f>SUM(G6)</f>
        <v>20880000</v>
      </c>
      <c r="H5" s="313">
        <f>SUM(H6)</f>
        <v>20880000</v>
      </c>
      <c r="I5" s="314">
        <f t="shared" ref="I5:I15" si="0">H5-G5</f>
        <v>0</v>
      </c>
      <c r="J5" s="237">
        <f t="shared" ref="J5:J15" si="1">I5/G5*100</f>
        <v>0</v>
      </c>
      <c r="K5" s="1049"/>
      <c r="L5" s="1050"/>
      <c r="M5" s="1050"/>
      <c r="N5" s="1051"/>
      <c r="O5" s="29"/>
      <c r="R5" s="120"/>
      <c r="S5" s="120"/>
      <c r="T5" s="120"/>
      <c r="U5" s="120"/>
      <c r="V5" s="120"/>
    </row>
    <row r="6" spans="1:23" ht="17.100000000000001" customHeight="1">
      <c r="A6" s="1052"/>
      <c r="B6" s="1053"/>
      <c r="C6" s="189" t="s">
        <v>238</v>
      </c>
      <c r="D6" s="1058" t="s">
        <v>150</v>
      </c>
      <c r="E6" s="1059"/>
      <c r="F6" s="1060"/>
      <c r="G6" s="315">
        <f>SUM(G7,G8)</f>
        <v>20880000</v>
      </c>
      <c r="H6" s="315">
        <f>SUM(H7,H8)</f>
        <v>20880000</v>
      </c>
      <c r="I6" s="316">
        <f t="shared" si="0"/>
        <v>0</v>
      </c>
      <c r="J6" s="237">
        <f t="shared" si="1"/>
        <v>0</v>
      </c>
      <c r="K6" s="70"/>
      <c r="L6" s="68"/>
      <c r="M6" s="69"/>
      <c r="N6" s="71"/>
      <c r="O6" s="29"/>
      <c r="R6" s="87"/>
      <c r="S6" s="87"/>
      <c r="T6" s="87"/>
      <c r="U6" s="87"/>
      <c r="V6" s="87"/>
    </row>
    <row r="7" spans="1:23" ht="17.100000000000001" customHeight="1">
      <c r="A7" s="1054"/>
      <c r="B7" s="1055"/>
      <c r="C7" s="1052"/>
      <c r="D7" s="1053"/>
      <c r="E7" s="303" t="s">
        <v>237</v>
      </c>
      <c r="F7" s="191" t="s">
        <v>236</v>
      </c>
      <c r="G7" s="317">
        <f>세입!$G$7</f>
        <v>20880000</v>
      </c>
      <c r="H7" s="315">
        <f>세입!$H$7</f>
        <v>20880000</v>
      </c>
      <c r="I7" s="318">
        <f t="shared" si="0"/>
        <v>0</v>
      </c>
      <c r="J7" s="238">
        <f t="shared" si="1"/>
        <v>0</v>
      </c>
      <c r="K7" s="97" t="s">
        <v>235</v>
      </c>
      <c r="L7" s="72" t="s">
        <v>234</v>
      </c>
      <c r="M7" s="69" t="s">
        <v>162</v>
      </c>
      <c r="N7" s="144">
        <f>세입!U8</f>
        <v>20880000</v>
      </c>
      <c r="O7" s="29"/>
      <c r="R7" s="87"/>
      <c r="S7" s="87"/>
      <c r="T7" s="87"/>
      <c r="U7" s="87"/>
      <c r="V7" s="87"/>
    </row>
    <row r="8" spans="1:23" ht="17.100000000000001" customHeight="1">
      <c r="A8" s="1056"/>
      <c r="B8" s="1057"/>
      <c r="C8" s="1056"/>
      <c r="D8" s="1057"/>
      <c r="E8" s="194" t="s">
        <v>233</v>
      </c>
      <c r="F8" s="195" t="s">
        <v>232</v>
      </c>
      <c r="G8" s="328">
        <f>세입!$G$10</f>
        <v>0</v>
      </c>
      <c r="H8" s="328">
        <f>세입!$H$10</f>
        <v>0</v>
      </c>
      <c r="I8" s="328">
        <f t="shared" si="0"/>
        <v>0</v>
      </c>
      <c r="J8" s="235" t="e">
        <f t="shared" si="1"/>
        <v>#DIV/0!</v>
      </c>
      <c r="K8" s="70" t="s">
        <v>231</v>
      </c>
      <c r="L8" s="72" t="s">
        <v>230</v>
      </c>
      <c r="M8" s="69"/>
      <c r="N8" s="144">
        <f>세입!U11</f>
        <v>0</v>
      </c>
      <c r="O8" s="29"/>
      <c r="R8" s="87"/>
      <c r="S8" s="87"/>
      <c r="T8" s="87"/>
      <c r="U8" s="87"/>
      <c r="V8" s="87"/>
    </row>
    <row r="9" spans="1:23" ht="17.100000000000001" hidden="1" customHeight="1">
      <c r="A9" s="296" t="s">
        <v>130</v>
      </c>
      <c r="B9" s="1067" t="s">
        <v>228</v>
      </c>
      <c r="C9" s="1068"/>
      <c r="D9" s="1068"/>
      <c r="E9" s="1068"/>
      <c r="F9" s="1069"/>
      <c r="G9" s="320">
        <f>SUM(G10)</f>
        <v>0</v>
      </c>
      <c r="H9" s="320">
        <f>SUM(H10)</f>
        <v>0</v>
      </c>
      <c r="I9" s="320">
        <f t="shared" si="0"/>
        <v>0</v>
      </c>
      <c r="J9" s="235"/>
      <c r="K9" s="77"/>
      <c r="L9" s="37"/>
      <c r="M9" s="38"/>
      <c r="N9" s="62"/>
      <c r="O9" s="29"/>
      <c r="R9" s="87"/>
      <c r="S9" s="87"/>
      <c r="T9" s="87"/>
      <c r="U9" s="87"/>
      <c r="V9" s="87"/>
    </row>
    <row r="10" spans="1:23" ht="17.100000000000001" hidden="1" customHeight="1">
      <c r="A10" s="1024"/>
      <c r="B10" s="1025"/>
      <c r="C10" s="196" t="s">
        <v>229</v>
      </c>
      <c r="D10" s="1021" t="s">
        <v>228</v>
      </c>
      <c r="E10" s="1022"/>
      <c r="F10" s="1023"/>
      <c r="G10" s="320">
        <f>SUM(G11)</f>
        <v>0</v>
      </c>
      <c r="H10" s="320">
        <f>SUM(H11)</f>
        <v>0</v>
      </c>
      <c r="I10" s="320">
        <f t="shared" si="0"/>
        <v>0</v>
      </c>
      <c r="J10" s="235"/>
      <c r="K10" s="1061"/>
      <c r="L10" s="1062"/>
      <c r="M10" s="1062"/>
      <c r="N10" s="1063"/>
      <c r="O10" s="29"/>
      <c r="R10" s="87"/>
      <c r="S10" s="87"/>
      <c r="T10" s="87"/>
      <c r="U10" s="87"/>
      <c r="V10" s="87"/>
    </row>
    <row r="11" spans="1:23" s="10" customFormat="1" ht="17.100000000000001" hidden="1" customHeight="1">
      <c r="A11" s="1028"/>
      <c r="B11" s="1029"/>
      <c r="C11" s="1024"/>
      <c r="D11" s="1025"/>
      <c r="E11" s="296" t="s">
        <v>227</v>
      </c>
      <c r="F11" s="274" t="s">
        <v>253</v>
      </c>
      <c r="G11" s="319"/>
      <c r="H11" s="319"/>
      <c r="I11" s="319">
        <f t="shared" si="0"/>
        <v>0</v>
      </c>
      <c r="J11" s="234"/>
      <c r="K11" s="130" t="s">
        <v>181</v>
      </c>
      <c r="L11" s="82"/>
      <c r="M11" s="66" t="s">
        <v>162</v>
      </c>
      <c r="N11" s="44">
        <f>세입!U14</f>
        <v>0</v>
      </c>
      <c r="O11" s="30"/>
      <c r="R11" s="87"/>
      <c r="S11" s="87"/>
      <c r="T11" s="87"/>
      <c r="U11" s="87"/>
      <c r="V11" s="87"/>
    </row>
    <row r="12" spans="1:23" ht="17.100000000000001" customHeight="1">
      <c r="A12" s="196" t="s">
        <v>226</v>
      </c>
      <c r="B12" s="1021" t="s">
        <v>149</v>
      </c>
      <c r="C12" s="1022"/>
      <c r="D12" s="1022"/>
      <c r="E12" s="1022"/>
      <c r="F12" s="1023"/>
      <c r="G12" s="320">
        <f>SUM(G13)</f>
        <v>1868803160</v>
      </c>
      <c r="H12" s="320">
        <f>SUM(H13)</f>
        <v>1950603650</v>
      </c>
      <c r="I12" s="320">
        <f t="shared" si="0"/>
        <v>81800490</v>
      </c>
      <c r="J12" s="235">
        <f t="shared" si="1"/>
        <v>4.3771592295466792</v>
      </c>
      <c r="K12" s="1012"/>
      <c r="L12" s="1013"/>
      <c r="M12" s="1013"/>
      <c r="N12" s="1014"/>
      <c r="O12" s="29"/>
      <c r="R12" s="87"/>
      <c r="S12" s="87"/>
      <c r="T12" s="87"/>
      <c r="U12" s="87"/>
      <c r="V12" s="87"/>
    </row>
    <row r="13" spans="1:23" ht="17.100000000000001" customHeight="1">
      <c r="A13" s="1024"/>
      <c r="B13" s="1025"/>
      <c r="C13" s="296" t="s">
        <v>225</v>
      </c>
      <c r="D13" s="1021" t="s">
        <v>149</v>
      </c>
      <c r="E13" s="1022"/>
      <c r="F13" s="1023"/>
      <c r="G13" s="309">
        <f>SUM(G14,G15,G39,G44)</f>
        <v>1868803160</v>
      </c>
      <c r="H13" s="309">
        <f>SUM(H14,H15,H39,H44)</f>
        <v>1950603650</v>
      </c>
      <c r="I13" s="309">
        <f t="shared" si="0"/>
        <v>81800490</v>
      </c>
      <c r="J13" s="235">
        <f t="shared" si="1"/>
        <v>4.3771592295466792</v>
      </c>
      <c r="K13" s="73"/>
      <c r="L13" s="74"/>
      <c r="M13" s="75"/>
      <c r="N13" s="293"/>
      <c r="O13" s="29"/>
      <c r="R13" s="87"/>
      <c r="S13" s="87"/>
      <c r="T13" s="87"/>
      <c r="U13" s="87"/>
      <c r="V13" s="87"/>
    </row>
    <row r="14" spans="1:23" ht="17.100000000000001" customHeight="1">
      <c r="A14" s="1026"/>
      <c r="B14" s="1027"/>
      <c r="C14" s="301"/>
      <c r="D14" s="302"/>
      <c r="E14" s="196" t="s">
        <v>224</v>
      </c>
      <c r="F14" s="211" t="s">
        <v>223</v>
      </c>
      <c r="G14" s="320">
        <f>세입!$G$17</f>
        <v>1325202260</v>
      </c>
      <c r="H14" s="320">
        <f>세입!$H$17</f>
        <v>1383829285</v>
      </c>
      <c r="I14" s="320">
        <f t="shared" si="0"/>
        <v>58627025</v>
      </c>
      <c r="J14" s="235"/>
      <c r="K14" s="282"/>
      <c r="L14" s="283"/>
      <c r="M14" s="212"/>
      <c r="N14" s="293">
        <f>세입!U17</f>
        <v>0</v>
      </c>
      <c r="O14" s="88"/>
      <c r="P14" s="37"/>
      <c r="Q14" s="87"/>
      <c r="R14" s="87"/>
      <c r="S14" s="87"/>
      <c r="T14" s="87"/>
      <c r="U14" s="87"/>
      <c r="V14" s="87"/>
    </row>
    <row r="15" spans="1:23" ht="17.100000000000001" customHeight="1">
      <c r="A15" s="1026"/>
      <c r="B15" s="1027"/>
      <c r="C15" s="1024"/>
      <c r="D15" s="1025"/>
      <c r="E15" s="297" t="s">
        <v>222</v>
      </c>
      <c r="F15" s="199" t="s">
        <v>221</v>
      </c>
      <c r="G15" s="319">
        <f>세입!$G$36</f>
        <v>534600900</v>
      </c>
      <c r="H15" s="319">
        <f>세입!$H$36</f>
        <v>556774365</v>
      </c>
      <c r="I15" s="319">
        <f t="shared" si="0"/>
        <v>22173465</v>
      </c>
      <c r="J15" s="234">
        <f t="shared" si="1"/>
        <v>4.1476669792362859</v>
      </c>
      <c r="K15" s="284" t="s">
        <v>16</v>
      </c>
      <c r="L15" s="285" t="s">
        <v>139</v>
      </c>
      <c r="M15" s="202" t="s">
        <v>129</v>
      </c>
      <c r="N15" s="293">
        <f>세입!U36</f>
        <v>0</v>
      </c>
      <c r="O15" s="87"/>
      <c r="P15" s="87"/>
      <c r="Q15" s="87"/>
      <c r="R15" s="87"/>
      <c r="S15" s="87"/>
      <c r="T15" s="87"/>
      <c r="U15" s="87"/>
      <c r="V15" s="87"/>
      <c r="W15" s="128"/>
    </row>
    <row r="16" spans="1:23" ht="17.100000000000001" hidden="1" customHeight="1">
      <c r="A16" s="1026"/>
      <c r="B16" s="1027"/>
      <c r="C16" s="1026"/>
      <c r="D16" s="1027"/>
      <c r="E16" s="198"/>
      <c r="F16" s="191"/>
      <c r="G16" s="321"/>
      <c r="H16" s="321"/>
      <c r="I16" s="321"/>
      <c r="J16" s="238"/>
      <c r="K16" s="286" t="s">
        <v>134</v>
      </c>
      <c r="L16" s="281" t="s">
        <v>220</v>
      </c>
      <c r="M16" s="205" t="s">
        <v>162</v>
      </c>
      <c r="N16" s="293">
        <f>세입!U39</f>
        <v>31026060</v>
      </c>
      <c r="O16" s="87"/>
      <c r="P16" s="87"/>
      <c r="Q16" s="87"/>
      <c r="R16" s="87"/>
      <c r="S16" s="87"/>
      <c r="T16" s="87"/>
      <c r="U16" s="87"/>
      <c r="V16" s="87"/>
      <c r="W16" s="128"/>
    </row>
    <row r="17" spans="1:23" ht="17.100000000000001" hidden="1" customHeight="1">
      <c r="A17" s="1026"/>
      <c r="B17" s="1027"/>
      <c r="C17" s="1026"/>
      <c r="D17" s="1027"/>
      <c r="E17" s="297"/>
      <c r="F17" s="199"/>
      <c r="G17" s="322"/>
      <c r="H17" s="322"/>
      <c r="I17" s="322"/>
      <c r="J17" s="238"/>
      <c r="K17" s="286" t="s">
        <v>17</v>
      </c>
      <c r="L17" s="281" t="s">
        <v>220</v>
      </c>
      <c r="M17" s="205" t="s">
        <v>162</v>
      </c>
      <c r="N17" s="293">
        <f>세입!U40</f>
        <v>0</v>
      </c>
      <c r="O17" s="87"/>
      <c r="P17" s="87"/>
      <c r="Q17" s="87"/>
      <c r="R17" s="87"/>
      <c r="S17" s="87"/>
      <c r="T17" s="87"/>
      <c r="U17" s="87"/>
      <c r="V17" s="87"/>
      <c r="W17" s="128"/>
    </row>
    <row r="18" spans="1:23" ht="17.100000000000001" hidden="1" customHeight="1">
      <c r="A18" s="1026"/>
      <c r="B18" s="1027"/>
      <c r="C18" s="1026"/>
      <c r="D18" s="1027"/>
      <c r="E18" s="297"/>
      <c r="F18" s="199"/>
      <c r="G18" s="322"/>
      <c r="H18" s="322"/>
      <c r="I18" s="322"/>
      <c r="J18" s="238"/>
      <c r="K18" s="286" t="s">
        <v>18</v>
      </c>
      <c r="L18" s="281" t="s">
        <v>219</v>
      </c>
      <c r="M18" s="205" t="s">
        <v>162</v>
      </c>
      <c r="N18" s="293">
        <f>세입!U41</f>
        <v>7091031</v>
      </c>
      <c r="O18" s="87"/>
      <c r="P18" s="87"/>
      <c r="Q18" s="87"/>
      <c r="R18" s="87"/>
      <c r="S18" s="87"/>
      <c r="T18" s="87"/>
      <c r="U18" s="87"/>
      <c r="V18" s="87"/>
      <c r="W18" s="128"/>
    </row>
    <row r="19" spans="1:23" ht="17.100000000000001" hidden="1" customHeight="1">
      <c r="A19" s="1026"/>
      <c r="B19" s="1027"/>
      <c r="C19" s="1026"/>
      <c r="D19" s="1027"/>
      <c r="E19" s="297"/>
      <c r="F19" s="199"/>
      <c r="G19" s="322"/>
      <c r="H19" s="322"/>
      <c r="I19" s="322"/>
      <c r="J19" s="238"/>
      <c r="K19" s="286" t="s">
        <v>19</v>
      </c>
      <c r="L19" s="281" t="s">
        <v>218</v>
      </c>
      <c r="M19" s="205" t="s">
        <v>162</v>
      </c>
      <c r="N19" s="293">
        <f>세입!U42</f>
        <v>0</v>
      </c>
      <c r="O19" s="87"/>
      <c r="P19" s="87"/>
      <c r="Q19" s="87"/>
      <c r="R19" s="87"/>
      <c r="S19" s="87"/>
      <c r="T19" s="87"/>
      <c r="U19" s="87"/>
      <c r="V19" s="87"/>
      <c r="W19" s="128"/>
    </row>
    <row r="20" spans="1:23" ht="17.100000000000001" hidden="1" customHeight="1">
      <c r="A20" s="1026"/>
      <c r="B20" s="1027"/>
      <c r="C20" s="1026"/>
      <c r="D20" s="1027"/>
      <c r="E20" s="297"/>
      <c r="F20" s="199"/>
      <c r="G20" s="322"/>
      <c r="H20" s="322"/>
      <c r="I20" s="322"/>
      <c r="J20" s="238"/>
      <c r="K20" s="287" t="s">
        <v>20</v>
      </c>
      <c r="L20" s="281" t="s">
        <v>217</v>
      </c>
      <c r="M20" s="205" t="s">
        <v>162</v>
      </c>
      <c r="N20" s="293">
        <f>세입!U43</f>
        <v>72648774</v>
      </c>
      <c r="O20" s="87"/>
      <c r="P20" s="87"/>
      <c r="Q20" s="87"/>
      <c r="R20" s="87"/>
      <c r="S20" s="87"/>
      <c r="T20" s="87"/>
      <c r="U20" s="87"/>
      <c r="V20" s="87"/>
      <c r="W20" s="128"/>
    </row>
    <row r="21" spans="1:23" ht="17.100000000000001" hidden="1" customHeight="1">
      <c r="A21" s="1026"/>
      <c r="B21" s="1027"/>
      <c r="C21" s="1026"/>
      <c r="D21" s="1027"/>
      <c r="E21" s="297"/>
      <c r="F21" s="199"/>
      <c r="G21" s="322"/>
      <c r="H21" s="322"/>
      <c r="I21" s="322"/>
      <c r="J21" s="238"/>
      <c r="K21" s="287" t="s">
        <v>21</v>
      </c>
      <c r="L21" s="281" t="s">
        <v>216</v>
      </c>
      <c r="M21" s="205" t="s">
        <v>162</v>
      </c>
      <c r="N21" s="293">
        <f>세입!U44</f>
        <v>13130466</v>
      </c>
      <c r="O21" s="87"/>
      <c r="P21" s="87"/>
      <c r="Q21" s="87"/>
      <c r="R21" s="87"/>
      <c r="S21" s="87"/>
      <c r="T21" s="87"/>
      <c r="U21" s="87"/>
      <c r="V21" s="87"/>
      <c r="W21" s="128"/>
    </row>
    <row r="22" spans="1:23" ht="17.100000000000001" hidden="1" customHeight="1">
      <c r="A22" s="1026"/>
      <c r="B22" s="1027"/>
      <c r="C22" s="1026"/>
      <c r="D22" s="1027"/>
      <c r="E22" s="297"/>
      <c r="F22" s="199"/>
      <c r="G22" s="322"/>
      <c r="H22" s="322"/>
      <c r="I22" s="322"/>
      <c r="J22" s="238"/>
      <c r="K22" s="287" t="s">
        <v>22</v>
      </c>
      <c r="L22" s="281" t="s">
        <v>215</v>
      </c>
      <c r="M22" s="205"/>
      <c r="N22" s="293">
        <f>세입!U45</f>
        <v>965211</v>
      </c>
      <c r="O22" s="87"/>
      <c r="P22" s="87"/>
      <c r="Q22" s="87"/>
      <c r="R22" s="87"/>
      <c r="S22" s="87"/>
      <c r="T22" s="87"/>
      <c r="U22" s="87"/>
      <c r="V22" s="87"/>
      <c r="W22" s="128"/>
    </row>
    <row r="23" spans="1:23" ht="17.100000000000001" hidden="1" customHeight="1">
      <c r="A23" s="1026"/>
      <c r="B23" s="1027"/>
      <c r="C23" s="1026"/>
      <c r="D23" s="1027"/>
      <c r="E23" s="297"/>
      <c r="F23" s="199"/>
      <c r="G23" s="322"/>
      <c r="H23" s="322"/>
      <c r="I23" s="322"/>
      <c r="J23" s="238"/>
      <c r="K23" s="287" t="s">
        <v>23</v>
      </c>
      <c r="L23" s="281" t="s">
        <v>214</v>
      </c>
      <c r="M23" s="205" t="s">
        <v>162</v>
      </c>
      <c r="N23" s="293">
        <f>세입!U46</f>
        <v>18938226</v>
      </c>
      <c r="O23" s="87"/>
      <c r="P23" s="87"/>
      <c r="Q23" s="87"/>
      <c r="R23" s="87"/>
      <c r="S23" s="87"/>
      <c r="T23" s="87"/>
      <c r="U23" s="87"/>
      <c r="V23" s="87"/>
      <c r="W23" s="128"/>
    </row>
    <row r="24" spans="1:23" ht="17.100000000000001" hidden="1" customHeight="1">
      <c r="A24" s="1026"/>
      <c r="B24" s="1027"/>
      <c r="C24" s="1026"/>
      <c r="D24" s="1027"/>
      <c r="E24" s="297"/>
      <c r="F24" s="199"/>
      <c r="G24" s="322"/>
      <c r="H24" s="322"/>
      <c r="I24" s="322"/>
      <c r="J24" s="238"/>
      <c r="K24" s="287" t="s">
        <v>24</v>
      </c>
      <c r="L24" s="281" t="s">
        <v>213</v>
      </c>
      <c r="M24" s="205" t="s">
        <v>162</v>
      </c>
      <c r="N24" s="293">
        <f>세입!U47</f>
        <v>3787563</v>
      </c>
      <c r="O24" s="87"/>
      <c r="P24" s="87"/>
      <c r="Q24" s="87"/>
      <c r="R24" s="87"/>
      <c r="S24" s="87"/>
      <c r="T24" s="87"/>
      <c r="U24" s="87"/>
      <c r="V24" s="87"/>
      <c r="W24" s="128"/>
    </row>
    <row r="25" spans="1:23" ht="17.100000000000001" hidden="1" customHeight="1">
      <c r="A25" s="1026"/>
      <c r="B25" s="1027"/>
      <c r="C25" s="1026"/>
      <c r="D25" s="1027"/>
      <c r="E25" s="297"/>
      <c r="F25" s="199"/>
      <c r="G25" s="322"/>
      <c r="H25" s="322"/>
      <c r="I25" s="322"/>
      <c r="J25" s="238"/>
      <c r="K25" s="287" t="s">
        <v>25</v>
      </c>
      <c r="L25" s="281" t="s">
        <v>212</v>
      </c>
      <c r="M25" s="205" t="s">
        <v>162</v>
      </c>
      <c r="N25" s="293">
        <f>세입!U48</f>
        <v>2945859</v>
      </c>
      <c r="O25" s="87"/>
      <c r="P25" s="87"/>
      <c r="Q25" s="87"/>
      <c r="R25" s="87"/>
      <c r="S25" s="87"/>
      <c r="T25" s="87"/>
      <c r="U25" s="87"/>
      <c r="V25" s="87"/>
      <c r="W25" s="128"/>
    </row>
    <row r="26" spans="1:23" ht="17.100000000000001" hidden="1" customHeight="1">
      <c r="A26" s="1026"/>
      <c r="B26" s="1027"/>
      <c r="C26" s="1026"/>
      <c r="D26" s="1027"/>
      <c r="E26" s="297"/>
      <c r="F26" s="199"/>
      <c r="G26" s="322"/>
      <c r="H26" s="322"/>
      <c r="I26" s="322"/>
      <c r="J26" s="238"/>
      <c r="K26" s="287" t="s">
        <v>26</v>
      </c>
      <c r="L26" s="281" t="s">
        <v>211</v>
      </c>
      <c r="M26" s="205" t="s">
        <v>162</v>
      </c>
      <c r="N26" s="293">
        <f>세입!U49</f>
        <v>35070897</v>
      </c>
      <c r="O26" s="87"/>
      <c r="P26" s="87"/>
      <c r="Q26" s="87"/>
      <c r="R26" s="87"/>
      <c r="S26" s="87"/>
      <c r="T26" s="87"/>
      <c r="U26" s="87"/>
      <c r="V26" s="87"/>
      <c r="W26" s="128"/>
    </row>
    <row r="27" spans="1:23" ht="17.100000000000001" hidden="1" customHeight="1">
      <c r="A27" s="1026"/>
      <c r="B27" s="1027"/>
      <c r="C27" s="1026"/>
      <c r="D27" s="1027"/>
      <c r="E27" s="297"/>
      <c r="F27" s="199"/>
      <c r="G27" s="322"/>
      <c r="H27" s="322"/>
      <c r="I27" s="322"/>
      <c r="J27" s="238"/>
      <c r="K27" s="288" t="s">
        <v>210</v>
      </c>
      <c r="L27" s="281" t="s">
        <v>209</v>
      </c>
      <c r="M27" s="205" t="s">
        <v>162</v>
      </c>
      <c r="N27" s="293">
        <f>세입!U51</f>
        <v>17390100</v>
      </c>
      <c r="O27" s="87"/>
      <c r="P27" s="87"/>
      <c r="Q27" s="87"/>
      <c r="R27" s="87"/>
      <c r="S27" s="87"/>
      <c r="T27" s="87"/>
      <c r="U27" s="87"/>
      <c r="V27" s="87"/>
      <c r="W27" s="128"/>
    </row>
    <row r="28" spans="1:23" ht="17.100000000000001" hidden="1" customHeight="1">
      <c r="A28" s="1026"/>
      <c r="B28" s="1027"/>
      <c r="C28" s="1026"/>
      <c r="D28" s="1027"/>
      <c r="E28" s="297"/>
      <c r="F28" s="208"/>
      <c r="G28" s="322"/>
      <c r="H28" s="322"/>
      <c r="I28" s="322"/>
      <c r="J28" s="300"/>
      <c r="K28" s="288" t="s">
        <v>27</v>
      </c>
      <c r="L28" s="281" t="s">
        <v>208</v>
      </c>
      <c r="M28" s="205" t="s">
        <v>162</v>
      </c>
      <c r="N28" s="293" t="e">
        <f>세입!#REF!</f>
        <v>#REF!</v>
      </c>
      <c r="O28" s="87"/>
      <c r="P28" s="37"/>
      <c r="Q28" s="87"/>
      <c r="R28" s="87"/>
      <c r="S28" s="87"/>
      <c r="T28" s="87"/>
      <c r="U28" s="87"/>
      <c r="V28" s="87"/>
      <c r="W28" s="128"/>
    </row>
    <row r="29" spans="1:23" ht="17.100000000000001" hidden="1" customHeight="1">
      <c r="A29" s="1026"/>
      <c r="B29" s="1027"/>
      <c r="C29" s="1026"/>
      <c r="D29" s="1027"/>
      <c r="E29" s="297"/>
      <c r="F29" s="208"/>
      <c r="G29" s="322"/>
      <c r="H29" s="322"/>
      <c r="I29" s="322"/>
      <c r="J29" s="300"/>
      <c r="K29" s="288" t="s">
        <v>28</v>
      </c>
      <c r="L29" s="281" t="s">
        <v>207</v>
      </c>
      <c r="M29" s="209" t="s">
        <v>162</v>
      </c>
      <c r="N29" s="293" t="e">
        <f>세입!#REF!</f>
        <v>#REF!</v>
      </c>
      <c r="O29" s="87"/>
      <c r="P29" s="37"/>
      <c r="Q29" s="87"/>
      <c r="R29" s="87"/>
      <c r="S29" s="87"/>
      <c r="T29" s="87"/>
      <c r="U29" s="87"/>
      <c r="V29" s="87"/>
    </row>
    <row r="30" spans="1:23" ht="17.100000000000001" hidden="1" customHeight="1">
      <c r="A30" s="1026"/>
      <c r="B30" s="1027"/>
      <c r="C30" s="1026"/>
      <c r="D30" s="1027"/>
      <c r="E30" s="297"/>
      <c r="F30" s="199"/>
      <c r="G30" s="322"/>
      <c r="H30" s="322"/>
      <c r="I30" s="322"/>
      <c r="J30" s="238"/>
      <c r="K30" s="288" t="s">
        <v>206</v>
      </c>
      <c r="L30" s="281" t="s">
        <v>205</v>
      </c>
      <c r="M30" s="205" t="s">
        <v>162</v>
      </c>
      <c r="N30" s="293">
        <f>세입!U52</f>
        <v>465400</v>
      </c>
      <c r="O30" s="87"/>
      <c r="P30" s="37"/>
      <c r="Q30" s="87"/>
      <c r="R30" s="87"/>
      <c r="S30" s="87"/>
      <c r="T30" s="87"/>
      <c r="U30" s="87"/>
      <c r="V30" s="87"/>
    </row>
    <row r="31" spans="1:23" ht="17.100000000000001" hidden="1" customHeight="1">
      <c r="A31" s="1026"/>
      <c r="B31" s="1027"/>
      <c r="C31" s="1026"/>
      <c r="D31" s="1027"/>
      <c r="E31" s="297"/>
      <c r="F31" s="199"/>
      <c r="G31" s="322"/>
      <c r="H31" s="322"/>
      <c r="I31" s="322"/>
      <c r="J31" s="238"/>
      <c r="K31" s="287" t="s">
        <v>29</v>
      </c>
      <c r="L31" s="281" t="s">
        <v>204</v>
      </c>
      <c r="M31" s="205" t="s">
        <v>162</v>
      </c>
      <c r="N31" s="293" t="e">
        <f>세입!#REF!</f>
        <v>#REF!</v>
      </c>
      <c r="O31" s="87"/>
      <c r="P31" s="37"/>
      <c r="Q31" s="87"/>
      <c r="R31" s="87"/>
      <c r="S31" s="87"/>
      <c r="T31" s="87"/>
      <c r="U31" s="87"/>
      <c r="V31" s="87"/>
    </row>
    <row r="32" spans="1:23" ht="17.100000000000001" hidden="1" customHeight="1">
      <c r="A32" s="1026"/>
      <c r="B32" s="1027"/>
      <c r="C32" s="1026"/>
      <c r="D32" s="1027"/>
      <c r="E32" s="297"/>
      <c r="F32" s="199"/>
      <c r="G32" s="322"/>
      <c r="H32" s="322"/>
      <c r="I32" s="322"/>
      <c r="J32" s="238"/>
      <c r="K32" s="287" t="s">
        <v>30</v>
      </c>
      <c r="L32" s="281" t="s">
        <v>203</v>
      </c>
      <c r="M32" s="205" t="s">
        <v>162</v>
      </c>
      <c r="N32" s="293" t="e">
        <f>세입!#REF!</f>
        <v>#REF!</v>
      </c>
      <c r="O32" s="87"/>
      <c r="P32" s="37"/>
      <c r="Q32" s="87"/>
      <c r="R32" s="87"/>
      <c r="S32" s="87"/>
      <c r="T32" s="87"/>
      <c r="U32" s="87"/>
      <c r="V32" s="87"/>
    </row>
    <row r="33" spans="1:22" ht="17.100000000000001" hidden="1" customHeight="1">
      <c r="A33" s="1026"/>
      <c r="B33" s="1027"/>
      <c r="C33" s="1026"/>
      <c r="D33" s="1027"/>
      <c r="E33" s="297"/>
      <c r="F33" s="199"/>
      <c r="G33" s="322"/>
      <c r="H33" s="322"/>
      <c r="I33" s="322"/>
      <c r="J33" s="238"/>
      <c r="K33" s="287" t="s">
        <v>31</v>
      </c>
      <c r="L33" s="289" t="s">
        <v>202</v>
      </c>
      <c r="M33" s="205" t="s">
        <v>162</v>
      </c>
      <c r="N33" s="293">
        <f>세입!U54</f>
        <v>202865</v>
      </c>
      <c r="O33" s="87"/>
      <c r="P33" s="37"/>
      <c r="Q33" s="87"/>
      <c r="R33" s="87"/>
      <c r="S33" s="87"/>
      <c r="T33" s="87"/>
      <c r="U33" s="87"/>
      <c r="V33" s="87"/>
    </row>
    <row r="34" spans="1:22" ht="17.100000000000001" hidden="1" customHeight="1">
      <c r="A34" s="1026"/>
      <c r="B34" s="1027"/>
      <c r="C34" s="1026"/>
      <c r="D34" s="1027"/>
      <c r="E34" s="297"/>
      <c r="F34" s="199"/>
      <c r="G34" s="322"/>
      <c r="H34" s="322"/>
      <c r="I34" s="322"/>
      <c r="J34" s="238"/>
      <c r="K34" s="287" t="s">
        <v>201</v>
      </c>
      <c r="L34" s="281" t="s">
        <v>200</v>
      </c>
      <c r="M34" s="205" t="s">
        <v>162</v>
      </c>
      <c r="N34" s="293">
        <f>세입!U55</f>
        <v>10000000</v>
      </c>
      <c r="O34" s="87"/>
      <c r="P34" s="76"/>
      <c r="Q34" s="87"/>
      <c r="R34" s="87"/>
      <c r="S34" s="87"/>
      <c r="T34" s="87"/>
      <c r="U34" s="87"/>
      <c r="V34" s="87"/>
    </row>
    <row r="35" spans="1:22" ht="17.100000000000001" hidden="1" customHeight="1">
      <c r="A35" s="1026"/>
      <c r="B35" s="1027"/>
      <c r="C35" s="1026"/>
      <c r="D35" s="1027"/>
      <c r="E35" s="297"/>
      <c r="F35" s="199"/>
      <c r="G35" s="322"/>
      <c r="H35" s="322"/>
      <c r="I35" s="322"/>
      <c r="J35" s="238"/>
      <c r="K35" s="287" t="s">
        <v>35</v>
      </c>
      <c r="L35" s="281" t="s">
        <v>199</v>
      </c>
      <c r="M35" s="205" t="s">
        <v>162</v>
      </c>
      <c r="N35" s="293">
        <f>세입!U59</f>
        <v>20178000</v>
      </c>
      <c r="O35" s="87"/>
      <c r="P35" s="37"/>
      <c r="Q35" s="87"/>
      <c r="R35" s="87"/>
      <c r="S35" s="87"/>
      <c r="T35" s="87"/>
      <c r="U35" s="87"/>
      <c r="V35" s="87"/>
    </row>
    <row r="36" spans="1:22" ht="17.100000000000001" hidden="1" customHeight="1">
      <c r="A36" s="1026"/>
      <c r="B36" s="1027"/>
      <c r="C36" s="1026"/>
      <c r="D36" s="1027"/>
      <c r="E36" s="198"/>
      <c r="F36" s="208"/>
      <c r="G36" s="322"/>
      <c r="H36" s="322"/>
      <c r="I36" s="322"/>
      <c r="J36" s="238"/>
      <c r="K36" s="287" t="s">
        <v>198</v>
      </c>
      <c r="L36" s="281" t="s">
        <v>197</v>
      </c>
      <c r="M36" s="205" t="s">
        <v>162</v>
      </c>
      <c r="N36" s="293">
        <f>세입!U64</f>
        <v>500000</v>
      </c>
      <c r="O36" s="87"/>
      <c r="P36" s="37"/>
      <c r="Q36" s="87"/>
      <c r="R36" s="87"/>
      <c r="S36" s="87"/>
      <c r="T36" s="87"/>
      <c r="U36" s="87"/>
      <c r="V36" s="87"/>
    </row>
    <row r="37" spans="1:22" s="10" customFormat="1" ht="17.100000000000001" hidden="1" customHeight="1">
      <c r="A37" s="1026"/>
      <c r="B37" s="1027"/>
      <c r="C37" s="1026"/>
      <c r="D37" s="1027"/>
      <c r="E37" s="210"/>
      <c r="F37" s="208"/>
      <c r="G37" s="322"/>
      <c r="H37" s="322"/>
      <c r="I37" s="321"/>
      <c r="J37" s="299"/>
      <c r="K37" s="287" t="s">
        <v>196</v>
      </c>
      <c r="L37" s="281"/>
      <c r="M37" s="205"/>
      <c r="N37" s="293">
        <f>세입!U65</f>
        <v>0</v>
      </c>
      <c r="O37" s="87"/>
      <c r="P37" s="37"/>
      <c r="Q37" s="88"/>
      <c r="R37" s="87"/>
      <c r="S37" s="87"/>
      <c r="T37" s="87"/>
      <c r="U37" s="87"/>
      <c r="V37" s="87"/>
    </row>
    <row r="38" spans="1:22" ht="17.100000000000001" hidden="1" customHeight="1">
      <c r="A38" s="1026"/>
      <c r="B38" s="1027"/>
      <c r="C38" s="1026"/>
      <c r="D38" s="1027"/>
      <c r="E38" s="210"/>
      <c r="F38" s="199"/>
      <c r="G38" s="322"/>
      <c r="H38" s="322"/>
      <c r="I38" s="321"/>
      <c r="J38" s="299"/>
      <c r="K38" s="287"/>
      <c r="L38" s="281"/>
      <c r="M38" s="205"/>
      <c r="N38" s="293">
        <f>세입!U66</f>
        <v>0</v>
      </c>
      <c r="O38" s="87"/>
      <c r="P38" s="37"/>
      <c r="Q38" s="87"/>
      <c r="R38" s="87"/>
      <c r="S38" s="87"/>
      <c r="T38" s="87"/>
      <c r="U38" s="87"/>
      <c r="V38" s="87"/>
    </row>
    <row r="39" spans="1:22" ht="17.100000000000001" customHeight="1">
      <c r="A39" s="1026"/>
      <c r="B39" s="1027"/>
      <c r="C39" s="1026"/>
      <c r="D39" s="1027"/>
      <c r="E39" s="296" t="s">
        <v>195</v>
      </c>
      <c r="F39" s="221" t="s">
        <v>194</v>
      </c>
      <c r="G39" s="319">
        <f>세입!$G$67</f>
        <v>0</v>
      </c>
      <c r="H39" s="319">
        <f>세입!$H$67</f>
        <v>0</v>
      </c>
      <c r="I39" s="319">
        <f>H39-G39</f>
        <v>0</v>
      </c>
      <c r="J39" s="234">
        <v>0</v>
      </c>
      <c r="K39" s="292" t="s">
        <v>32</v>
      </c>
      <c r="L39" s="285" t="s">
        <v>135</v>
      </c>
      <c r="M39" s="202" t="s">
        <v>2</v>
      </c>
      <c r="N39" s="293">
        <f>세입!U67</f>
        <v>0</v>
      </c>
      <c r="O39" s="87"/>
      <c r="P39" s="37"/>
      <c r="Q39" s="87"/>
      <c r="R39" s="87"/>
      <c r="S39" s="87"/>
      <c r="T39" s="87"/>
      <c r="U39" s="87"/>
      <c r="V39" s="87"/>
    </row>
    <row r="40" spans="1:22" ht="17.100000000000001" hidden="1" customHeight="1">
      <c r="A40" s="1026"/>
      <c r="B40" s="1027"/>
      <c r="C40" s="1026"/>
      <c r="D40" s="1027"/>
      <c r="E40" s="297"/>
      <c r="F40" s="122"/>
      <c r="G40" s="322"/>
      <c r="H40" s="322"/>
      <c r="I40" s="322"/>
      <c r="J40" s="238"/>
      <c r="K40" s="287" t="s">
        <v>33</v>
      </c>
      <c r="L40" s="281" t="s">
        <v>136</v>
      </c>
      <c r="M40" s="205" t="s">
        <v>2</v>
      </c>
      <c r="N40" s="293">
        <f>세입!U68</f>
        <v>0</v>
      </c>
      <c r="O40" s="87"/>
      <c r="P40" s="37"/>
      <c r="Q40" s="87"/>
      <c r="R40" s="87"/>
      <c r="S40" s="87"/>
      <c r="T40" s="87"/>
      <c r="U40" s="87"/>
      <c r="V40" s="87"/>
    </row>
    <row r="41" spans="1:22" ht="17.100000000000001" hidden="1" customHeight="1">
      <c r="A41" s="1026"/>
      <c r="B41" s="1027"/>
      <c r="C41" s="1026"/>
      <c r="D41" s="1027"/>
      <c r="E41" s="297"/>
      <c r="F41" s="122"/>
      <c r="G41" s="322"/>
      <c r="H41" s="322"/>
      <c r="I41" s="322"/>
      <c r="J41" s="238"/>
      <c r="K41" s="287" t="s">
        <v>34</v>
      </c>
      <c r="L41" s="281" t="s">
        <v>137</v>
      </c>
      <c r="M41" s="205" t="s">
        <v>2</v>
      </c>
      <c r="N41" s="293">
        <f>세입!U69</f>
        <v>0</v>
      </c>
      <c r="O41" s="88"/>
      <c r="P41" s="37"/>
      <c r="Q41" s="87"/>
      <c r="R41" s="87"/>
      <c r="S41" s="87"/>
      <c r="T41" s="87"/>
      <c r="U41" s="87"/>
      <c r="V41" s="87"/>
    </row>
    <row r="42" spans="1:22" ht="17.100000000000001" hidden="1" customHeight="1">
      <c r="A42" s="1026"/>
      <c r="B42" s="1027"/>
      <c r="C42" s="1026"/>
      <c r="D42" s="1027"/>
      <c r="E42" s="297"/>
      <c r="F42" s="122"/>
      <c r="G42" s="322"/>
      <c r="H42" s="322"/>
      <c r="I42" s="322"/>
      <c r="J42" s="238"/>
      <c r="K42" s="287"/>
      <c r="L42" s="281"/>
      <c r="M42" s="205"/>
      <c r="N42" s="293">
        <f>세입!U70</f>
        <v>0</v>
      </c>
      <c r="O42" s="88"/>
      <c r="P42" s="37"/>
      <c r="Q42" s="87"/>
      <c r="R42" s="87"/>
      <c r="S42" s="87"/>
      <c r="T42" s="87"/>
      <c r="U42" s="87"/>
      <c r="V42" s="87"/>
    </row>
    <row r="43" spans="1:22" ht="17.100000000000001" hidden="1" customHeight="1">
      <c r="A43" s="1026"/>
      <c r="B43" s="1027"/>
      <c r="C43" s="1026"/>
      <c r="D43" s="1027"/>
      <c r="E43" s="178"/>
      <c r="F43" s="279"/>
      <c r="G43" s="323"/>
      <c r="H43" s="323"/>
      <c r="I43" s="323"/>
      <c r="J43" s="237"/>
      <c r="K43" s="290"/>
      <c r="L43" s="291" t="s">
        <v>132</v>
      </c>
      <c r="M43" s="224" t="s">
        <v>2</v>
      </c>
      <c r="N43" s="293">
        <f>세입!U71</f>
        <v>0</v>
      </c>
      <c r="O43" s="88"/>
      <c r="P43" s="37"/>
      <c r="Q43" s="87"/>
      <c r="R43" s="87"/>
      <c r="S43" s="87"/>
      <c r="T43" s="87"/>
      <c r="U43" s="87"/>
      <c r="V43" s="87"/>
    </row>
    <row r="44" spans="1:22" ht="17.100000000000001" customHeight="1">
      <c r="A44" s="1026"/>
      <c r="B44" s="1027"/>
      <c r="C44" s="1026"/>
      <c r="D44" s="1027"/>
      <c r="E44" s="296" t="s">
        <v>193</v>
      </c>
      <c r="F44" s="181" t="s">
        <v>190</v>
      </c>
      <c r="G44" s="319">
        <f>세입!$G$72</f>
        <v>9000000</v>
      </c>
      <c r="H44" s="319">
        <f>세입!$H$72</f>
        <v>10000000</v>
      </c>
      <c r="I44" s="319">
        <f>H44-G44</f>
        <v>1000000</v>
      </c>
      <c r="J44" s="234">
        <f>I44/G44*100</f>
        <v>11.111111111111111</v>
      </c>
      <c r="K44" s="292" t="s">
        <v>192</v>
      </c>
      <c r="L44" s="285"/>
      <c r="M44" s="202"/>
      <c r="N44" s="293">
        <f>세입!U72</f>
        <v>10000000</v>
      </c>
      <c r="O44" s="88"/>
      <c r="P44" s="37"/>
      <c r="Q44" s="87"/>
      <c r="R44" s="87"/>
      <c r="S44" s="87"/>
      <c r="T44" s="87"/>
      <c r="U44" s="87"/>
      <c r="V44" s="87"/>
    </row>
    <row r="45" spans="1:22" ht="17.100000000000001" hidden="1" customHeight="1">
      <c r="A45" s="1026"/>
      <c r="B45" s="1027"/>
      <c r="C45" s="1026"/>
      <c r="D45" s="1027"/>
      <c r="E45" s="198"/>
      <c r="F45" s="191"/>
      <c r="G45" s="322">
        <f>H45</f>
        <v>0</v>
      </c>
      <c r="H45" s="322"/>
      <c r="I45" s="322"/>
      <c r="J45" s="238"/>
      <c r="K45" s="287" t="s">
        <v>191</v>
      </c>
      <c r="L45" s="281"/>
      <c r="M45" s="205"/>
      <c r="N45" s="293">
        <f>세입!U73</f>
        <v>0</v>
      </c>
      <c r="O45" s="88"/>
      <c r="P45" s="37"/>
      <c r="Q45" s="87"/>
      <c r="R45" s="87"/>
      <c r="S45" s="87"/>
      <c r="T45" s="87"/>
      <c r="U45" s="87"/>
      <c r="V45" s="87"/>
    </row>
    <row r="46" spans="1:22" s="10" customFormat="1" ht="17.100000000000001" hidden="1" customHeight="1">
      <c r="A46" s="1028"/>
      <c r="B46" s="1029"/>
      <c r="C46" s="1028"/>
      <c r="D46" s="1029"/>
      <c r="E46" s="178"/>
      <c r="F46" s="278"/>
      <c r="G46" s="323">
        <f>H46</f>
        <v>0</v>
      </c>
      <c r="H46" s="323"/>
      <c r="I46" s="323"/>
      <c r="J46" s="237"/>
      <c r="K46" s="290" t="s">
        <v>190</v>
      </c>
      <c r="L46" s="291"/>
      <c r="M46" s="219"/>
      <c r="N46" s="293">
        <f>세입!U77</f>
        <v>1000000</v>
      </c>
      <c r="O46" s="30"/>
      <c r="R46" s="87"/>
      <c r="S46" s="87"/>
      <c r="T46" s="87"/>
      <c r="U46" s="87"/>
      <c r="V46" s="87"/>
    </row>
    <row r="47" spans="1:22" s="11" customFormat="1" ht="17.100000000000001" customHeight="1">
      <c r="A47" s="304" t="s">
        <v>189</v>
      </c>
      <c r="B47" s="1021" t="s">
        <v>187</v>
      </c>
      <c r="C47" s="1022"/>
      <c r="D47" s="1022"/>
      <c r="E47" s="1022"/>
      <c r="F47" s="1023"/>
      <c r="G47" s="320">
        <f>SUM(G48)</f>
        <v>73200000</v>
      </c>
      <c r="H47" s="320">
        <f>SUM(H48)</f>
        <v>89245000</v>
      </c>
      <c r="I47" s="320">
        <f>H47-G47</f>
        <v>16045000</v>
      </c>
      <c r="J47" s="235">
        <f>I47/G47*100</f>
        <v>21.919398907103826</v>
      </c>
      <c r="K47" s="79"/>
      <c r="L47" s="58"/>
      <c r="M47" s="61"/>
      <c r="N47" s="98">
        <f>세입!U78</f>
        <v>0</v>
      </c>
      <c r="O47" s="31"/>
      <c r="R47" s="87"/>
      <c r="S47" s="87"/>
      <c r="T47" s="87"/>
      <c r="U47" s="87"/>
      <c r="V47" s="87"/>
    </row>
    <row r="48" spans="1:22" ht="17.100000000000001" customHeight="1">
      <c r="A48" s="1024"/>
      <c r="B48" s="1025"/>
      <c r="C48" s="196" t="s">
        <v>188</v>
      </c>
      <c r="D48" s="1043" t="s">
        <v>187</v>
      </c>
      <c r="E48" s="1044"/>
      <c r="F48" s="1045"/>
      <c r="G48" s="320">
        <f>SUM(G49,G55)</f>
        <v>73200000</v>
      </c>
      <c r="H48" s="320">
        <f>SUM(H49:H55)</f>
        <v>89245000</v>
      </c>
      <c r="I48" s="320">
        <f>H48-G48</f>
        <v>16045000</v>
      </c>
      <c r="J48" s="236">
        <f>I48/G48*100</f>
        <v>21.919398907103826</v>
      </c>
      <c r="K48" s="1030"/>
      <c r="L48" s="1031"/>
      <c r="M48" s="1031"/>
      <c r="N48" s="1032"/>
      <c r="O48" s="29"/>
      <c r="R48" s="87"/>
      <c r="S48" s="87"/>
      <c r="T48" s="87"/>
      <c r="U48" s="87"/>
      <c r="V48" s="87"/>
    </row>
    <row r="49" spans="1:22" ht="17.100000000000001" customHeight="1">
      <c r="A49" s="1026"/>
      <c r="B49" s="1027"/>
      <c r="C49" s="1024"/>
      <c r="D49" s="1025"/>
      <c r="E49" s="296" t="s">
        <v>186</v>
      </c>
      <c r="F49" s="221" t="s">
        <v>185</v>
      </c>
      <c r="G49" s="319">
        <f>세입!$G$80</f>
        <v>49200000</v>
      </c>
      <c r="H49" s="319">
        <f>세입!$H$80</f>
        <v>52445000</v>
      </c>
      <c r="I49" s="319">
        <f>H49-G49</f>
        <v>3245000</v>
      </c>
      <c r="J49" s="234">
        <f>I49/G49*100</f>
        <v>6.5955284552845521</v>
      </c>
      <c r="K49" s="42" t="s">
        <v>37</v>
      </c>
      <c r="L49" s="34" t="s">
        <v>184</v>
      </c>
      <c r="M49" s="35" t="s">
        <v>162</v>
      </c>
      <c r="N49" s="295">
        <f>세입!U80</f>
        <v>52445000</v>
      </c>
      <c r="O49" s="29"/>
      <c r="R49" s="87"/>
      <c r="S49" s="87"/>
      <c r="T49" s="87"/>
      <c r="U49" s="87"/>
      <c r="V49" s="87"/>
    </row>
    <row r="50" spans="1:22" ht="17.100000000000001" hidden="1" customHeight="1">
      <c r="A50" s="1026"/>
      <c r="B50" s="1027"/>
      <c r="C50" s="1026"/>
      <c r="D50" s="1027"/>
      <c r="E50" s="297"/>
      <c r="F50" s="199"/>
      <c r="G50" s="322"/>
      <c r="H50" s="322"/>
      <c r="I50" s="322"/>
      <c r="J50" s="203"/>
      <c r="K50" s="43" t="s">
        <v>38</v>
      </c>
      <c r="L50" s="37"/>
      <c r="M50" s="38"/>
      <c r="N50" s="295">
        <f>세입!U81</f>
        <v>0</v>
      </c>
      <c r="O50" s="29"/>
      <c r="R50" s="87"/>
      <c r="S50" s="87"/>
      <c r="T50" s="87"/>
      <c r="U50" s="87"/>
      <c r="V50" s="87"/>
    </row>
    <row r="51" spans="1:22" ht="17.100000000000001" hidden="1" customHeight="1">
      <c r="A51" s="1026"/>
      <c r="B51" s="1027"/>
      <c r="C51" s="1026"/>
      <c r="D51" s="1027"/>
      <c r="E51" s="297"/>
      <c r="F51" s="199"/>
      <c r="G51" s="322"/>
      <c r="H51" s="322"/>
      <c r="I51" s="322"/>
      <c r="J51" s="203"/>
      <c r="K51" s="36" t="s">
        <v>183</v>
      </c>
      <c r="L51" s="37"/>
      <c r="M51" s="38"/>
      <c r="N51" s="295">
        <f>세입!U83</f>
        <v>15000000</v>
      </c>
      <c r="O51" s="29"/>
      <c r="R51" s="87"/>
      <c r="S51" s="87"/>
      <c r="T51" s="87"/>
      <c r="U51" s="87"/>
      <c r="V51" s="87"/>
    </row>
    <row r="52" spans="1:22" ht="17.100000000000001" hidden="1" customHeight="1">
      <c r="A52" s="1026"/>
      <c r="B52" s="1027"/>
      <c r="C52" s="1026"/>
      <c r="D52" s="1027"/>
      <c r="E52" s="297"/>
      <c r="F52" s="199"/>
      <c r="G52" s="322"/>
      <c r="H52" s="322"/>
      <c r="I52" s="322"/>
      <c r="J52" s="203"/>
      <c r="K52" s="163" t="s">
        <v>182</v>
      </c>
      <c r="L52" s="37"/>
      <c r="M52" s="38"/>
      <c r="N52" s="295">
        <f>세입!U84</f>
        <v>0</v>
      </c>
      <c r="O52" s="29"/>
      <c r="R52" s="87"/>
      <c r="S52" s="87"/>
      <c r="T52" s="87"/>
      <c r="U52" s="87"/>
      <c r="V52" s="87"/>
    </row>
    <row r="53" spans="1:22" ht="17.100000000000001" hidden="1" customHeight="1">
      <c r="A53" s="1026"/>
      <c r="B53" s="1027"/>
      <c r="C53" s="1026"/>
      <c r="D53" s="1027"/>
      <c r="E53" s="297"/>
      <c r="F53" s="199"/>
      <c r="G53" s="322"/>
      <c r="H53" s="322"/>
      <c r="I53" s="322"/>
      <c r="J53" s="203"/>
      <c r="K53" s="36" t="s">
        <v>181</v>
      </c>
      <c r="L53" s="37"/>
      <c r="M53" s="38"/>
      <c r="N53" s="295">
        <f>세입!U87</f>
        <v>0</v>
      </c>
      <c r="O53" s="29"/>
      <c r="R53" s="87"/>
      <c r="S53" s="87"/>
      <c r="T53" s="87"/>
      <c r="U53" s="87"/>
      <c r="V53" s="87"/>
    </row>
    <row r="54" spans="1:22" ht="17.100000000000001" hidden="1" customHeight="1">
      <c r="A54" s="1026"/>
      <c r="B54" s="1027"/>
      <c r="C54" s="1026"/>
      <c r="D54" s="1027"/>
      <c r="E54" s="297"/>
      <c r="F54" s="199"/>
      <c r="G54" s="322"/>
      <c r="H54" s="322"/>
      <c r="I54" s="322"/>
      <c r="J54" s="203"/>
      <c r="K54" s="39" t="s">
        <v>180</v>
      </c>
      <c r="L54" s="45"/>
      <c r="M54" s="40"/>
      <c r="N54" s="295">
        <f>세입!U89</f>
        <v>20000000</v>
      </c>
      <c r="O54" s="29"/>
      <c r="R54" s="87"/>
      <c r="S54" s="87"/>
      <c r="T54" s="87"/>
      <c r="U54" s="87"/>
      <c r="V54" s="87"/>
    </row>
    <row r="55" spans="1:22" s="20" customFormat="1" ht="17.100000000000001" customHeight="1">
      <c r="A55" s="1028"/>
      <c r="B55" s="1029"/>
      <c r="C55" s="1028"/>
      <c r="D55" s="1029"/>
      <c r="E55" s="196" t="s">
        <v>179</v>
      </c>
      <c r="F55" s="195" t="s">
        <v>178</v>
      </c>
      <c r="G55" s="320">
        <f>세입!$G$90</f>
        <v>24000000</v>
      </c>
      <c r="H55" s="320">
        <f>세입!$H$90</f>
        <v>36800000</v>
      </c>
      <c r="I55" s="320">
        <f>H55-G55</f>
        <v>12800000</v>
      </c>
      <c r="J55" s="235">
        <f>I55/G55*100</f>
        <v>53.333333333333336</v>
      </c>
      <c r="K55" s="170" t="s">
        <v>39</v>
      </c>
      <c r="L55" s="159" t="s">
        <v>177</v>
      </c>
      <c r="M55" s="298" t="s">
        <v>162</v>
      </c>
      <c r="N55" s="295" t="e">
        <f>세입!#REF!</f>
        <v>#REF!</v>
      </c>
      <c r="O55" s="160"/>
      <c r="R55" s="161"/>
      <c r="S55" s="161"/>
      <c r="T55" s="161"/>
      <c r="U55" s="161"/>
      <c r="V55" s="161"/>
    </row>
    <row r="56" spans="1:22" ht="17.100000000000001" customHeight="1">
      <c r="A56" s="196" t="s">
        <v>176</v>
      </c>
      <c r="B56" s="1021" t="s">
        <v>174</v>
      </c>
      <c r="C56" s="1022"/>
      <c r="D56" s="1022"/>
      <c r="E56" s="1022"/>
      <c r="F56" s="1023"/>
      <c r="G56" s="320">
        <f>SUM(G57)</f>
        <v>88000000</v>
      </c>
      <c r="H56" s="320">
        <f>H57</f>
        <v>88000000</v>
      </c>
      <c r="I56" s="320">
        <f>H56-G56</f>
        <v>0</v>
      </c>
      <c r="J56" s="235">
        <f>I56/G56*100</f>
        <v>0</v>
      </c>
      <c r="K56" s="1012"/>
      <c r="L56" s="1013"/>
      <c r="M56" s="1013"/>
      <c r="N56" s="1014"/>
      <c r="O56" s="29"/>
      <c r="R56" s="87"/>
      <c r="S56" s="87"/>
      <c r="T56" s="87"/>
      <c r="U56" s="87"/>
      <c r="V56" s="87"/>
    </row>
    <row r="57" spans="1:22" ht="17.100000000000001" customHeight="1">
      <c r="A57" s="1024"/>
      <c r="B57" s="1046"/>
      <c r="C57" s="196" t="s">
        <v>175</v>
      </c>
      <c r="D57" s="1021" t="s">
        <v>174</v>
      </c>
      <c r="E57" s="1022"/>
      <c r="F57" s="1023"/>
      <c r="G57" s="320">
        <f>SUM(G58)</f>
        <v>88000000</v>
      </c>
      <c r="H57" s="320">
        <f>H58</f>
        <v>88000000</v>
      </c>
      <c r="I57" s="320">
        <f>H57-G57</f>
        <v>0</v>
      </c>
      <c r="J57" s="235">
        <f>I57/G57*100</f>
        <v>0</v>
      </c>
      <c r="K57" s="1039"/>
      <c r="L57" s="1040"/>
      <c r="M57" s="1040"/>
      <c r="N57" s="1041"/>
      <c r="O57" s="29"/>
      <c r="R57" s="87"/>
      <c r="S57" s="87"/>
      <c r="T57" s="87"/>
      <c r="U57" s="87"/>
      <c r="V57" s="87"/>
    </row>
    <row r="58" spans="1:22" ht="17.100000000000001" customHeight="1">
      <c r="A58" s="1026"/>
      <c r="B58" s="1047"/>
      <c r="C58" s="1024"/>
      <c r="D58" s="1025"/>
      <c r="E58" s="213" t="s">
        <v>173</v>
      </c>
      <c r="F58" s="181" t="s">
        <v>172</v>
      </c>
      <c r="G58" s="319">
        <f>세입!$G$97</f>
        <v>88000000</v>
      </c>
      <c r="H58" s="319">
        <f>세입!$H$97</f>
        <v>88000000</v>
      </c>
      <c r="I58" s="319">
        <f>H58-G58</f>
        <v>0</v>
      </c>
      <c r="J58" s="234">
        <f>I58/G58*100</f>
        <v>0</v>
      </c>
      <c r="K58" s="1042" t="s">
        <v>40</v>
      </c>
      <c r="L58" s="1042"/>
      <c r="M58" s="59" t="s">
        <v>162</v>
      </c>
      <c r="N58" s="145">
        <f>세입!U97</f>
        <v>88000000</v>
      </c>
      <c r="O58" s="29"/>
      <c r="R58" s="87"/>
      <c r="S58" s="87"/>
      <c r="T58" s="87"/>
      <c r="U58" s="87"/>
      <c r="V58" s="87"/>
    </row>
    <row r="59" spans="1:22" ht="17.100000000000001" hidden="1" customHeight="1">
      <c r="A59" s="1028"/>
      <c r="B59" s="1048"/>
      <c r="C59" s="1028"/>
      <c r="D59" s="1029"/>
      <c r="E59" s="222"/>
      <c r="F59" s="278" t="s">
        <v>142</v>
      </c>
      <c r="G59" s="323">
        <f>H59</f>
        <v>0</v>
      </c>
      <c r="H59" s="323"/>
      <c r="I59" s="323"/>
      <c r="J59" s="217"/>
      <c r="K59" s="86" t="s">
        <v>41</v>
      </c>
      <c r="L59" s="86"/>
      <c r="M59" s="65" t="s">
        <v>162</v>
      </c>
      <c r="N59" s="145">
        <f>세입!U99</f>
        <v>10000000</v>
      </c>
      <c r="O59" s="29"/>
      <c r="R59" s="87"/>
      <c r="S59" s="87"/>
      <c r="T59" s="87"/>
      <c r="U59" s="87"/>
      <c r="V59" s="87"/>
    </row>
    <row r="60" spans="1:22" ht="17.100000000000001" customHeight="1">
      <c r="A60" s="196" t="s">
        <v>171</v>
      </c>
      <c r="B60" s="1021" t="s">
        <v>169</v>
      </c>
      <c r="C60" s="1022"/>
      <c r="D60" s="1022"/>
      <c r="E60" s="1022"/>
      <c r="F60" s="1023"/>
      <c r="G60" s="320">
        <f>SUM(G61)</f>
        <v>26160000</v>
      </c>
      <c r="H60" s="320">
        <f>H61</f>
        <v>26160000</v>
      </c>
      <c r="I60" s="320">
        <f>H60-G60</f>
        <v>0</v>
      </c>
      <c r="J60" s="235">
        <f>I60/G60*100</f>
        <v>0</v>
      </c>
      <c r="K60" s="1012"/>
      <c r="L60" s="1013"/>
      <c r="M60" s="1013"/>
      <c r="N60" s="1014"/>
      <c r="O60" s="29"/>
      <c r="R60" s="87"/>
      <c r="S60" s="87"/>
      <c r="T60" s="87"/>
      <c r="U60" s="87"/>
      <c r="V60" s="87"/>
    </row>
    <row r="61" spans="1:22" ht="17.100000000000001" customHeight="1">
      <c r="A61" s="1024"/>
      <c r="B61" s="1025"/>
      <c r="C61" s="196" t="s">
        <v>170</v>
      </c>
      <c r="D61" s="1021" t="s">
        <v>169</v>
      </c>
      <c r="E61" s="1022"/>
      <c r="F61" s="1023"/>
      <c r="G61" s="320">
        <f>SUM(G62,G63,G64)</f>
        <v>26160000</v>
      </c>
      <c r="H61" s="320">
        <f>H62+H63+H64</f>
        <v>26160000</v>
      </c>
      <c r="I61" s="320">
        <f>H61-G61</f>
        <v>0</v>
      </c>
      <c r="J61" s="235">
        <f>I61/G61*100</f>
        <v>0</v>
      </c>
      <c r="K61" s="1030"/>
      <c r="L61" s="1031"/>
      <c r="M61" s="1031"/>
      <c r="N61" s="1032"/>
      <c r="O61" s="29"/>
      <c r="R61" s="87"/>
      <c r="S61" s="87"/>
      <c r="T61" s="87"/>
      <c r="U61" s="87"/>
      <c r="V61" s="87"/>
    </row>
    <row r="62" spans="1:22" s="12" customFormat="1" ht="17.100000000000001" customHeight="1">
      <c r="A62" s="1026"/>
      <c r="B62" s="1027"/>
      <c r="C62" s="1033"/>
      <c r="D62" s="1034"/>
      <c r="E62" s="305" t="s">
        <v>168</v>
      </c>
      <c r="F62" s="225" t="s">
        <v>167</v>
      </c>
      <c r="G62" s="320">
        <f>세입!$G$102</f>
        <v>100000</v>
      </c>
      <c r="H62" s="320">
        <f>세입!$H$102</f>
        <v>100000</v>
      </c>
      <c r="I62" s="320">
        <f>H62-G62</f>
        <v>0</v>
      </c>
      <c r="J62" s="235">
        <f>I62/G62*100</f>
        <v>0</v>
      </c>
      <c r="K62" s="36" t="s">
        <v>42</v>
      </c>
      <c r="L62" s="67" t="s">
        <v>166</v>
      </c>
      <c r="M62" s="47" t="s">
        <v>162</v>
      </c>
      <c r="N62" s="62">
        <f>세입!U102</f>
        <v>100000</v>
      </c>
      <c r="O62" s="32"/>
      <c r="R62" s="87"/>
      <c r="S62" s="87"/>
      <c r="T62" s="87"/>
      <c r="U62" s="87"/>
      <c r="V62" s="87"/>
    </row>
    <row r="63" spans="1:22" s="12" customFormat="1" ht="17.100000000000001" customHeight="1">
      <c r="A63" s="1026"/>
      <c r="B63" s="1027"/>
      <c r="C63" s="1035"/>
      <c r="D63" s="1036"/>
      <c r="E63" s="196" t="s">
        <v>165</v>
      </c>
      <c r="F63" s="195" t="s">
        <v>164</v>
      </c>
      <c r="G63" s="320">
        <f>세입!$G$104</f>
        <v>200000</v>
      </c>
      <c r="H63" s="320">
        <f>세입!$H$104</f>
        <v>200000</v>
      </c>
      <c r="I63" s="320">
        <f>H63-G63</f>
        <v>0</v>
      </c>
      <c r="J63" s="235">
        <f>I63/G63*100</f>
        <v>0</v>
      </c>
      <c r="K63" s="33" t="s">
        <v>43</v>
      </c>
      <c r="L63" s="34" t="s">
        <v>163</v>
      </c>
      <c r="M63" s="46" t="s">
        <v>162</v>
      </c>
      <c r="N63" s="62">
        <f>세입!U104</f>
        <v>200000</v>
      </c>
      <c r="O63" s="32"/>
      <c r="R63" s="87"/>
      <c r="S63" s="87"/>
      <c r="T63" s="87"/>
      <c r="U63" s="87"/>
      <c r="V63" s="87"/>
    </row>
    <row r="64" spans="1:22" s="12" customFormat="1" ht="17.100000000000001" customHeight="1">
      <c r="A64" s="1026"/>
      <c r="B64" s="1027"/>
      <c r="C64" s="1035"/>
      <c r="D64" s="1036"/>
      <c r="E64" s="296" t="s">
        <v>161</v>
      </c>
      <c r="F64" s="191" t="s">
        <v>156</v>
      </c>
      <c r="G64" s="319">
        <f>세입!$G$106</f>
        <v>25860000</v>
      </c>
      <c r="H64" s="319">
        <f>세입!$H$106</f>
        <v>25860000</v>
      </c>
      <c r="I64" s="319">
        <f>H64-G64</f>
        <v>0</v>
      </c>
      <c r="J64" s="234">
        <f>I64/G64*100</f>
        <v>0</v>
      </c>
      <c r="K64" s="63" t="s">
        <v>44</v>
      </c>
      <c r="L64" s="34" t="s">
        <v>160</v>
      </c>
      <c r="M64" s="35" t="s">
        <v>2</v>
      </c>
      <c r="N64" s="62">
        <f>세입!U106</f>
        <v>25860000</v>
      </c>
      <c r="O64" s="32"/>
      <c r="R64" s="87"/>
      <c r="S64" s="87"/>
      <c r="T64" s="87"/>
      <c r="U64" s="87"/>
      <c r="V64" s="87"/>
    </row>
    <row r="65" spans="1:22" s="12" customFormat="1" ht="17.100000000000001" hidden="1" customHeight="1">
      <c r="A65" s="1026"/>
      <c r="B65" s="1027"/>
      <c r="C65" s="1035"/>
      <c r="D65" s="1036"/>
      <c r="E65" s="297"/>
      <c r="F65" s="191"/>
      <c r="G65" s="322">
        <f>H65</f>
        <v>0</v>
      </c>
      <c r="H65" s="322"/>
      <c r="I65" s="322"/>
      <c r="J65" s="193"/>
      <c r="K65" s="64" t="s">
        <v>159</v>
      </c>
      <c r="L65" s="37"/>
      <c r="M65" s="38"/>
      <c r="N65" s="62">
        <f>세입!U107</f>
        <v>0</v>
      </c>
      <c r="O65" s="32"/>
      <c r="R65" s="87"/>
      <c r="S65" s="87"/>
      <c r="T65" s="87"/>
      <c r="U65" s="87"/>
      <c r="V65" s="87"/>
    </row>
    <row r="66" spans="1:22" s="12" customFormat="1" ht="17.100000000000001" hidden="1" customHeight="1">
      <c r="A66" s="1026"/>
      <c r="B66" s="1027"/>
      <c r="C66" s="1035"/>
      <c r="D66" s="1036"/>
      <c r="E66" s="230"/>
      <c r="F66" s="191"/>
      <c r="G66" s="322">
        <f>H66</f>
        <v>0</v>
      </c>
      <c r="H66" s="322"/>
      <c r="I66" s="322"/>
      <c r="J66" s="193"/>
      <c r="K66" s="64" t="s">
        <v>158</v>
      </c>
      <c r="L66" s="37"/>
      <c r="M66" s="38"/>
      <c r="N66" s="62">
        <f>세입!U108</f>
        <v>0</v>
      </c>
      <c r="O66" s="32"/>
      <c r="R66" s="87"/>
      <c r="S66" s="87"/>
      <c r="T66" s="87"/>
      <c r="U66" s="87"/>
      <c r="V66" s="87"/>
    </row>
    <row r="67" spans="1:22" s="12" customFormat="1" ht="17.100000000000001" hidden="1" customHeight="1">
      <c r="A67" s="1026"/>
      <c r="B67" s="1027"/>
      <c r="C67" s="1035"/>
      <c r="D67" s="1036"/>
      <c r="E67" s="230"/>
      <c r="F67" s="191"/>
      <c r="G67" s="322">
        <f>H67</f>
        <v>0</v>
      </c>
      <c r="H67" s="322"/>
      <c r="I67" s="322"/>
      <c r="J67" s="193"/>
      <c r="K67" s="64" t="s">
        <v>45</v>
      </c>
      <c r="L67" s="37" t="s">
        <v>157</v>
      </c>
      <c r="M67" s="38" t="s">
        <v>2</v>
      </c>
      <c r="N67" s="62">
        <f>세입!U110</f>
        <v>24480000</v>
      </c>
      <c r="O67" s="32"/>
      <c r="R67" s="87"/>
      <c r="S67" s="87"/>
      <c r="T67" s="87"/>
      <c r="U67" s="87"/>
      <c r="V67" s="87"/>
    </row>
    <row r="68" spans="1:22" s="12" customFormat="1" ht="17.100000000000001" hidden="1" customHeight="1">
      <c r="A68" s="1028"/>
      <c r="B68" s="1029"/>
      <c r="C68" s="1037"/>
      <c r="D68" s="1038"/>
      <c r="E68" s="231"/>
      <c r="F68" s="191"/>
      <c r="G68" s="323">
        <f>H68</f>
        <v>0</v>
      </c>
      <c r="H68" s="323"/>
      <c r="I68" s="323"/>
      <c r="J68" s="188"/>
      <c r="K68" s="39" t="s">
        <v>156</v>
      </c>
      <c r="L68" s="45"/>
      <c r="M68" s="40"/>
      <c r="N68" s="62">
        <f>세입!U111</f>
        <v>800000</v>
      </c>
      <c r="O68" s="32"/>
      <c r="R68" s="87"/>
      <c r="S68" s="87"/>
      <c r="T68" s="87"/>
      <c r="U68" s="87"/>
      <c r="V68" s="87"/>
    </row>
    <row r="69" spans="1:22" ht="17.100000000000001" hidden="1" customHeight="1">
      <c r="A69" s="297"/>
      <c r="B69" s="297"/>
      <c r="C69" s="297"/>
      <c r="D69" s="297"/>
      <c r="E69" s="222"/>
      <c r="F69" s="278"/>
      <c r="G69" s="323">
        <f t="shared" ref="G69:G75" si="2">H69</f>
        <v>0</v>
      </c>
      <c r="H69" s="323"/>
      <c r="I69" s="323"/>
      <c r="J69" s="217"/>
      <c r="K69" s="127"/>
      <c r="L69" s="83"/>
      <c r="M69" s="84"/>
      <c r="N69" s="41"/>
      <c r="O69" s="29"/>
      <c r="R69" s="87"/>
      <c r="S69" s="87"/>
      <c r="T69" s="87"/>
      <c r="U69" s="87"/>
      <c r="V69" s="87"/>
    </row>
    <row r="70" spans="1:22" ht="17.100000000000001" customHeight="1">
      <c r="A70" s="196" t="s">
        <v>155</v>
      </c>
      <c r="B70" s="1021" t="s">
        <v>153</v>
      </c>
      <c r="C70" s="1022"/>
      <c r="D70" s="1022"/>
      <c r="E70" s="1022"/>
      <c r="F70" s="1023"/>
      <c r="G70" s="320">
        <f>SUM(G71)</f>
        <v>102606023</v>
      </c>
      <c r="H70" s="320">
        <f>SUM(H71)</f>
        <v>98926554</v>
      </c>
      <c r="I70" s="320">
        <f>H70-G70</f>
        <v>-3679469</v>
      </c>
      <c r="J70" s="235">
        <f>I70/G70*100</f>
        <v>-3.5860165830616006</v>
      </c>
      <c r="K70" s="1012"/>
      <c r="L70" s="1013"/>
      <c r="M70" s="1013"/>
      <c r="N70" s="1014"/>
      <c r="O70" s="29"/>
      <c r="R70" s="87"/>
      <c r="S70" s="87"/>
      <c r="T70" s="87"/>
      <c r="U70" s="87"/>
      <c r="V70" s="87"/>
    </row>
    <row r="71" spans="1:22" ht="17.100000000000001" customHeight="1">
      <c r="A71" s="1024"/>
      <c r="B71" s="1025"/>
      <c r="C71" s="196" t="s">
        <v>154</v>
      </c>
      <c r="D71" s="1021" t="s">
        <v>153</v>
      </c>
      <c r="E71" s="1022"/>
      <c r="F71" s="1023"/>
      <c r="G71" s="320">
        <f>SUM(G76,G77)</f>
        <v>102606023</v>
      </c>
      <c r="H71" s="320">
        <f>SUM(H76,H77)</f>
        <v>98926554</v>
      </c>
      <c r="I71" s="320">
        <f>H71-G71</f>
        <v>-3679469</v>
      </c>
      <c r="J71" s="235">
        <f>I71/G71*100</f>
        <v>-3.5860165830616006</v>
      </c>
      <c r="K71" s="60"/>
      <c r="L71" s="78"/>
      <c r="M71" s="69"/>
      <c r="N71" s="294"/>
      <c r="O71" s="29"/>
      <c r="R71" s="87"/>
      <c r="S71" s="87"/>
      <c r="T71" s="87"/>
      <c r="U71" s="87"/>
      <c r="V71" s="87"/>
    </row>
    <row r="72" spans="1:22" ht="17.100000000000001" hidden="1" customHeight="1">
      <c r="A72" s="1026"/>
      <c r="B72" s="1027"/>
      <c r="C72" s="1024"/>
      <c r="D72" s="1025"/>
      <c r="E72" s="296" t="s">
        <v>152</v>
      </c>
      <c r="F72" s="181" t="s">
        <v>151</v>
      </c>
      <c r="G72" s="324">
        <f t="shared" si="2"/>
        <v>69588761</v>
      </c>
      <c r="H72" s="324">
        <f>SUM(N72:N75)</f>
        <v>69588761</v>
      </c>
      <c r="I72" s="319">
        <f>H72-G72</f>
        <v>0</v>
      </c>
      <c r="J72" s="234">
        <f>I72/G72*100</f>
        <v>0</v>
      </c>
      <c r="K72" s="81" t="s">
        <v>150</v>
      </c>
      <c r="L72" s="82"/>
      <c r="M72" s="66" t="s">
        <v>2</v>
      </c>
      <c r="N72" s="44">
        <f>세입!U115</f>
        <v>51361813</v>
      </c>
      <c r="O72" s="29"/>
      <c r="R72" s="87"/>
      <c r="S72" s="87"/>
      <c r="T72" s="87"/>
      <c r="U72" s="87"/>
      <c r="V72" s="87"/>
    </row>
    <row r="73" spans="1:22" ht="17.100000000000001" hidden="1" customHeight="1">
      <c r="A73" s="1026"/>
      <c r="B73" s="1027"/>
      <c r="C73" s="1026"/>
      <c r="D73" s="1027"/>
      <c r="E73" s="297"/>
      <c r="F73" s="191"/>
      <c r="G73" s="325">
        <f t="shared" si="2"/>
        <v>0</v>
      </c>
      <c r="H73" s="325"/>
      <c r="I73" s="322"/>
      <c r="J73" s="203"/>
      <c r="K73" s="122" t="s">
        <v>149</v>
      </c>
      <c r="L73" s="125" t="s">
        <v>148</v>
      </c>
      <c r="M73" s="96"/>
      <c r="N73" s="44">
        <f>세입!U117</f>
        <v>6656781</v>
      </c>
      <c r="O73" s="29"/>
      <c r="R73" s="87"/>
      <c r="S73" s="87"/>
      <c r="T73" s="87"/>
      <c r="U73" s="87"/>
      <c r="V73" s="87"/>
    </row>
    <row r="74" spans="1:22" ht="17.100000000000001" hidden="1" customHeight="1">
      <c r="A74" s="1026"/>
      <c r="B74" s="1027"/>
      <c r="C74" s="1026"/>
      <c r="D74" s="1027"/>
      <c r="E74" s="297"/>
      <c r="F74" s="191"/>
      <c r="G74" s="325">
        <f t="shared" si="2"/>
        <v>0</v>
      </c>
      <c r="H74" s="325"/>
      <c r="I74" s="322"/>
      <c r="J74" s="203"/>
      <c r="K74" s="122" t="s">
        <v>147</v>
      </c>
      <c r="L74" s="95"/>
      <c r="M74" s="96"/>
      <c r="N74" s="44">
        <f>세입!U118</f>
        <v>11570167</v>
      </c>
      <c r="O74" s="29"/>
      <c r="R74" s="87"/>
      <c r="S74" s="87"/>
      <c r="T74" s="87"/>
      <c r="U74" s="87"/>
      <c r="V74" s="87"/>
    </row>
    <row r="75" spans="1:22" ht="17.100000000000001" hidden="1" customHeight="1">
      <c r="A75" s="1026"/>
      <c r="B75" s="1027"/>
      <c r="C75" s="1026"/>
      <c r="D75" s="1027"/>
      <c r="E75" s="297"/>
      <c r="F75" s="191"/>
      <c r="G75" s="325">
        <f t="shared" si="2"/>
        <v>0</v>
      </c>
      <c r="H75" s="325"/>
      <c r="I75" s="322"/>
      <c r="J75" s="203"/>
      <c r="K75" s="122" t="s">
        <v>146</v>
      </c>
      <c r="L75" s="95"/>
      <c r="M75" s="96"/>
      <c r="N75" s="44">
        <f>세입!U119</f>
        <v>0</v>
      </c>
      <c r="O75" s="29"/>
      <c r="R75" s="87"/>
      <c r="S75" s="87"/>
      <c r="T75" s="87"/>
      <c r="U75" s="87"/>
      <c r="V75" s="87"/>
    </row>
    <row r="76" spans="1:22" ht="17.100000000000001" customHeight="1">
      <c r="A76" s="1026"/>
      <c r="B76" s="1027"/>
      <c r="C76" s="1026"/>
      <c r="D76" s="1027"/>
      <c r="E76" s="297" t="s">
        <v>254</v>
      </c>
      <c r="F76" s="191" t="s">
        <v>255</v>
      </c>
      <c r="G76" s="325">
        <f>세입!$G$115</f>
        <v>51547518</v>
      </c>
      <c r="H76" s="325">
        <f>세입!$H$115</f>
        <v>51361813</v>
      </c>
      <c r="I76" s="322"/>
      <c r="J76" s="203"/>
      <c r="K76" s="122"/>
      <c r="L76" s="95"/>
      <c r="M76" s="96"/>
      <c r="N76" s="44"/>
      <c r="O76" s="29"/>
      <c r="R76" s="87"/>
      <c r="S76" s="87"/>
      <c r="T76" s="87"/>
      <c r="U76" s="87"/>
      <c r="V76" s="87"/>
    </row>
    <row r="77" spans="1:22" ht="17.100000000000001" customHeight="1">
      <c r="A77" s="1026"/>
      <c r="B77" s="1027"/>
      <c r="C77" s="1026"/>
      <c r="D77" s="1027"/>
      <c r="E77" s="296" t="s">
        <v>145</v>
      </c>
      <c r="F77" s="180" t="s">
        <v>144</v>
      </c>
      <c r="G77" s="324">
        <f>세입!$G$120</f>
        <v>51058505</v>
      </c>
      <c r="H77" s="324">
        <f>세입!$H$120</f>
        <v>47564741</v>
      </c>
      <c r="I77" s="319">
        <f>H77-G77</f>
        <v>-3493764</v>
      </c>
      <c r="J77" s="234">
        <f>I77/G77*100</f>
        <v>-6.8426680334647481</v>
      </c>
      <c r="K77" s="81" t="s">
        <v>143</v>
      </c>
      <c r="L77" s="82"/>
      <c r="M77" s="66"/>
      <c r="N77" s="44">
        <f>세입!U120</f>
        <v>47564741</v>
      </c>
      <c r="O77" s="29"/>
      <c r="R77" s="87"/>
      <c r="S77" s="87"/>
      <c r="T77" s="87"/>
      <c r="U77" s="87"/>
      <c r="V77" s="87"/>
    </row>
    <row r="78" spans="1:22" ht="17.100000000000001" hidden="1" customHeight="1">
      <c r="A78" s="1026"/>
      <c r="B78" s="1027"/>
      <c r="C78" s="1026"/>
      <c r="D78" s="1027"/>
      <c r="E78" s="178"/>
      <c r="F78" s="278" t="s">
        <v>142</v>
      </c>
      <c r="G78" s="326"/>
      <c r="H78" s="326"/>
      <c r="I78" s="323"/>
      <c r="J78" s="217"/>
      <c r="K78" s="126" t="s">
        <v>141</v>
      </c>
      <c r="L78" s="83"/>
      <c r="M78" s="84"/>
      <c r="N78" s="41">
        <f>세입!U122</f>
        <v>36704283</v>
      </c>
      <c r="O78" s="29"/>
      <c r="R78" s="87"/>
      <c r="S78" s="87"/>
      <c r="T78" s="87"/>
      <c r="U78" s="87"/>
      <c r="V78" s="87"/>
    </row>
    <row r="79" spans="1:22" ht="32.1" customHeight="1">
      <c r="A79" s="1015" t="s">
        <v>140</v>
      </c>
      <c r="B79" s="1016"/>
      <c r="C79" s="1016"/>
      <c r="D79" s="1016"/>
      <c r="E79" s="1016"/>
      <c r="F79" s="1017"/>
      <c r="G79" s="327">
        <f>SUM(G70,G60,G56,G47,G12,G9,G5)</f>
        <v>2179649183</v>
      </c>
      <c r="H79" s="327">
        <f>SUM(H70,H9,H60,H56,H47,H12,H5)</f>
        <v>2273815204</v>
      </c>
      <c r="I79" s="327">
        <f>H79-G79</f>
        <v>94166021</v>
      </c>
      <c r="J79" s="233">
        <f>I79/G79*100</f>
        <v>4.3202374829142398</v>
      </c>
      <c r="K79" s="1018"/>
      <c r="L79" s="1019"/>
      <c r="M79" s="1019"/>
      <c r="N79" s="1020"/>
      <c r="O79" s="29"/>
      <c r="R79" s="87"/>
      <c r="S79" s="87"/>
      <c r="T79" s="87"/>
      <c r="U79" s="87"/>
      <c r="V79" s="87"/>
    </row>
    <row r="80" spans="1:22">
      <c r="A80" s="13"/>
      <c r="B80" s="13"/>
      <c r="C80" s="8"/>
      <c r="D80" s="8"/>
      <c r="E80" s="8"/>
      <c r="F80" s="13"/>
      <c r="G80" s="164"/>
      <c r="H80" s="164"/>
      <c r="I80" s="14"/>
      <c r="J80" s="14"/>
      <c r="K80" s="15"/>
      <c r="L80" s="16"/>
      <c r="M80" s="9"/>
      <c r="N80" s="17"/>
      <c r="O80" s="27"/>
    </row>
    <row r="81" spans="1:14">
      <c r="A81" s="13"/>
      <c r="B81" s="13"/>
      <c r="C81" s="8"/>
      <c r="D81" s="8"/>
      <c r="E81" s="8"/>
      <c r="F81" s="13"/>
      <c r="G81" s="165"/>
      <c r="H81" s="165"/>
      <c r="I81" s="14"/>
      <c r="J81" s="14"/>
      <c r="K81" s="15"/>
      <c r="L81" s="16"/>
      <c r="M81" s="9"/>
      <c r="N81" s="17"/>
    </row>
    <row r="82" spans="1:14">
      <c r="A82" s="13"/>
      <c r="B82" s="13"/>
      <c r="C82" s="8"/>
      <c r="D82" s="8"/>
      <c r="E82" s="8"/>
      <c r="F82" s="13"/>
      <c r="G82" s="165"/>
      <c r="H82" s="165"/>
      <c r="I82" s="14"/>
      <c r="J82" s="14"/>
      <c r="K82" s="15"/>
      <c r="L82" s="16"/>
      <c r="M82" s="9"/>
      <c r="N82" s="17"/>
    </row>
    <row r="83" spans="1:14">
      <c r="A83" s="13"/>
      <c r="B83" s="13"/>
      <c r="C83" s="8"/>
      <c r="D83" s="8"/>
      <c r="E83" s="8"/>
      <c r="F83" s="13"/>
      <c r="G83" s="164">
        <v>506038639</v>
      </c>
      <c r="H83" s="164"/>
      <c r="I83" s="14"/>
      <c r="J83" s="14"/>
      <c r="K83" s="15"/>
      <c r="L83" s="16"/>
      <c r="M83" s="9"/>
      <c r="N83" s="17"/>
    </row>
    <row r="84" spans="1:14">
      <c r="A84" s="13"/>
      <c r="B84" s="13"/>
      <c r="C84" s="8"/>
      <c r="D84" s="8"/>
      <c r="E84" s="8"/>
      <c r="F84" s="13"/>
      <c r="G84" s="165" t="e">
        <f>G83-#REF!</f>
        <v>#REF!</v>
      </c>
      <c r="H84" s="164"/>
      <c r="I84" s="14"/>
      <c r="J84" s="14"/>
      <c r="K84" s="15"/>
      <c r="L84" s="16"/>
      <c r="M84" s="9"/>
      <c r="N84" s="17"/>
    </row>
    <row r="85" spans="1:14">
      <c r="A85" s="13"/>
      <c r="B85" s="13"/>
      <c r="C85" s="8"/>
      <c r="D85" s="8"/>
      <c r="E85" s="8"/>
      <c r="F85" s="13"/>
      <c r="G85" s="164"/>
      <c r="H85" s="164"/>
      <c r="I85" s="14"/>
      <c r="J85" s="14"/>
      <c r="K85" s="15"/>
      <c r="L85" s="16"/>
      <c r="M85" s="9"/>
      <c r="N85" s="17"/>
    </row>
    <row r="86" spans="1:14">
      <c r="A86" s="13"/>
      <c r="B86" s="13"/>
      <c r="C86" s="8"/>
      <c r="D86" s="8"/>
      <c r="E86" s="8"/>
      <c r="F86" s="13"/>
      <c r="G86" s="164"/>
      <c r="H86" s="164"/>
      <c r="I86" s="14"/>
      <c r="J86" s="14"/>
      <c r="K86" s="15"/>
      <c r="L86" s="16"/>
      <c r="M86" s="9"/>
      <c r="N86" s="17"/>
    </row>
    <row r="87" spans="1:14">
      <c r="A87" s="13"/>
      <c r="B87" s="13"/>
      <c r="C87" s="8"/>
      <c r="D87" s="8"/>
      <c r="E87" s="8"/>
      <c r="F87" s="13"/>
      <c r="G87" s="164"/>
      <c r="H87" s="164"/>
      <c r="I87" s="14"/>
      <c r="J87" s="14"/>
      <c r="K87" s="15"/>
      <c r="L87" s="16"/>
      <c r="M87" s="9"/>
      <c r="N87" s="17"/>
    </row>
    <row r="88" spans="1:14">
      <c r="A88" s="13"/>
      <c r="B88" s="13"/>
      <c r="C88" s="8"/>
      <c r="D88" s="8"/>
      <c r="E88" s="8"/>
      <c r="F88" s="13"/>
      <c r="G88" s="164"/>
      <c r="H88" s="164"/>
      <c r="I88" s="13"/>
      <c r="J88" s="14"/>
      <c r="K88" s="15"/>
      <c r="L88" s="16"/>
      <c r="M88" s="9"/>
      <c r="N88" s="17"/>
    </row>
    <row r="89" spans="1:14">
      <c r="A89" s="13"/>
      <c r="B89" s="13"/>
      <c r="C89" s="8"/>
      <c r="D89" s="8"/>
      <c r="E89" s="8"/>
      <c r="F89" s="18"/>
      <c r="G89" s="165"/>
      <c r="H89" s="165"/>
      <c r="I89" s="18"/>
      <c r="J89" s="14"/>
      <c r="K89" s="15"/>
      <c r="L89" s="16"/>
      <c r="M89" s="9"/>
      <c r="N89" s="17"/>
    </row>
    <row r="90" spans="1:14">
      <c r="A90" s="13"/>
      <c r="B90" s="13"/>
      <c r="C90" s="8"/>
      <c r="D90" s="8"/>
      <c r="E90" s="8"/>
      <c r="F90" s="13"/>
      <c r="G90" s="164"/>
      <c r="H90" s="164"/>
      <c r="I90" s="14"/>
      <c r="J90" s="14"/>
      <c r="K90" s="15"/>
      <c r="L90" s="16"/>
      <c r="M90" s="9"/>
      <c r="N90" s="17"/>
    </row>
    <row r="91" spans="1:14">
      <c r="A91" s="13"/>
      <c r="B91" s="13"/>
      <c r="C91" s="8"/>
      <c r="D91" s="8"/>
      <c r="E91" s="8"/>
      <c r="F91" s="13"/>
      <c r="G91" s="164"/>
      <c r="H91" s="164"/>
      <c r="I91" s="14"/>
      <c r="J91" s="14"/>
      <c r="K91" s="15"/>
      <c r="L91" s="16"/>
      <c r="M91" s="9"/>
      <c r="N91" s="17"/>
    </row>
    <row r="92" spans="1:14">
      <c r="A92" s="13"/>
      <c r="B92" s="13"/>
      <c r="C92" s="8"/>
      <c r="D92" s="8"/>
      <c r="E92" s="8"/>
      <c r="F92" s="13"/>
      <c r="G92" s="164"/>
      <c r="H92" s="164"/>
      <c r="I92" s="14"/>
      <c r="J92" s="14"/>
      <c r="K92" s="15"/>
      <c r="L92" s="16"/>
      <c r="M92" s="9"/>
      <c r="N92" s="17"/>
    </row>
    <row r="93" spans="1:14">
      <c r="A93" s="13"/>
      <c r="B93" s="13"/>
      <c r="C93" s="8"/>
      <c r="D93" s="8"/>
      <c r="E93" s="8"/>
      <c r="F93" s="13"/>
      <c r="G93" s="164"/>
      <c r="H93" s="164"/>
      <c r="I93" s="14"/>
      <c r="J93" s="14"/>
      <c r="K93" s="15"/>
      <c r="L93" s="16"/>
      <c r="M93" s="9"/>
      <c r="N93" s="17"/>
    </row>
    <row r="94" spans="1:14">
      <c r="A94" s="13"/>
      <c r="B94" s="13"/>
      <c r="C94" s="8"/>
      <c r="D94" s="8"/>
      <c r="E94" s="8"/>
      <c r="F94" s="13"/>
      <c r="G94" s="164"/>
      <c r="H94" s="164"/>
      <c r="I94" s="14"/>
      <c r="J94" s="14"/>
      <c r="K94" s="15"/>
      <c r="L94" s="16"/>
      <c r="M94" s="9"/>
      <c r="N94" s="17"/>
    </row>
    <row r="95" spans="1:14">
      <c r="A95" s="13"/>
      <c r="B95" s="13"/>
      <c r="C95" s="8"/>
      <c r="D95" s="8"/>
      <c r="E95" s="8"/>
      <c r="F95" s="13"/>
      <c r="G95" s="164"/>
      <c r="H95" s="164"/>
      <c r="I95" s="14"/>
      <c r="J95" s="14"/>
      <c r="K95" s="15"/>
      <c r="L95" s="16"/>
      <c r="M95" s="9"/>
      <c r="N95" s="17"/>
    </row>
    <row r="96" spans="1:14">
      <c r="A96" s="13"/>
      <c r="B96" s="13"/>
      <c r="C96" s="8"/>
      <c r="D96" s="8"/>
      <c r="E96" s="8"/>
      <c r="F96" s="13"/>
      <c r="G96" s="164"/>
      <c r="H96" s="164"/>
      <c r="I96" s="14"/>
      <c r="J96" s="14"/>
      <c r="K96" s="15"/>
      <c r="L96" s="16"/>
      <c r="M96" s="9"/>
      <c r="N96" s="17"/>
    </row>
    <row r="97" spans="1:14">
      <c r="A97" s="13"/>
      <c r="B97" s="13"/>
      <c r="C97" s="8"/>
      <c r="D97" s="8"/>
      <c r="E97" s="8"/>
      <c r="F97" s="13"/>
      <c r="G97" s="164"/>
      <c r="H97" s="164"/>
      <c r="I97" s="14"/>
      <c r="J97" s="14"/>
      <c r="K97" s="15"/>
      <c r="L97" s="16"/>
      <c r="M97" s="9"/>
      <c r="N97" s="17"/>
    </row>
    <row r="98" spans="1:14">
      <c r="A98" s="13"/>
      <c r="B98" s="13"/>
      <c r="C98" s="8"/>
      <c r="D98" s="8"/>
      <c r="E98" s="8"/>
      <c r="F98" s="13"/>
      <c r="G98" s="164"/>
      <c r="H98" s="164"/>
      <c r="I98" s="14"/>
      <c r="J98" s="14"/>
      <c r="K98" s="15"/>
      <c r="L98" s="16"/>
      <c r="M98" s="9"/>
      <c r="N98" s="17"/>
    </row>
  </sheetData>
  <mergeCells count="49">
    <mergeCell ref="A1:N1"/>
    <mergeCell ref="A3:F3"/>
    <mergeCell ref="G3:G4"/>
    <mergeCell ref="H3:H4"/>
    <mergeCell ref="I3:J3"/>
    <mergeCell ref="K3:N4"/>
    <mergeCell ref="A4:B4"/>
    <mergeCell ref="C4:D4"/>
    <mergeCell ref="E4:F4"/>
    <mergeCell ref="C11:D11"/>
    <mergeCell ref="B12:F12"/>
    <mergeCell ref="K5:N5"/>
    <mergeCell ref="A6:B8"/>
    <mergeCell ref="D6:F6"/>
    <mergeCell ref="C7:D8"/>
    <mergeCell ref="K10:N10"/>
    <mergeCell ref="B5:F5"/>
    <mergeCell ref="B9:F9"/>
    <mergeCell ref="A10:B11"/>
    <mergeCell ref="D10:F10"/>
    <mergeCell ref="D57:F57"/>
    <mergeCell ref="K57:N57"/>
    <mergeCell ref="C58:D59"/>
    <mergeCell ref="K58:L58"/>
    <mergeCell ref="K12:N12"/>
    <mergeCell ref="B47:F47"/>
    <mergeCell ref="A48:B55"/>
    <mergeCell ref="D48:F48"/>
    <mergeCell ref="K48:N48"/>
    <mergeCell ref="C49:D55"/>
    <mergeCell ref="B56:F56"/>
    <mergeCell ref="K56:N56"/>
    <mergeCell ref="A57:B59"/>
    <mergeCell ref="A13:B46"/>
    <mergeCell ref="D13:F13"/>
    <mergeCell ref="C15:D46"/>
    <mergeCell ref="K60:N60"/>
    <mergeCell ref="A79:F79"/>
    <mergeCell ref="K79:N79"/>
    <mergeCell ref="B70:F70"/>
    <mergeCell ref="K70:N70"/>
    <mergeCell ref="A71:B78"/>
    <mergeCell ref="C72:D78"/>
    <mergeCell ref="A61:B68"/>
    <mergeCell ref="D61:F61"/>
    <mergeCell ref="K61:N61"/>
    <mergeCell ref="C62:D68"/>
    <mergeCell ref="D71:F71"/>
    <mergeCell ref="B60:F60"/>
  </mergeCells>
  <phoneticPr fontId="2" type="noConversion"/>
  <printOptions horizontalCentered="1"/>
  <pageMargins left="0.35433070866141736" right="0.31496062992125984" top="0.94488188976377963" bottom="0.33" header="0.51181102362204722" footer="0.15748031496062992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</sheetPr>
  <dimension ref="A1:AD181"/>
  <sheetViews>
    <sheetView view="pageBreakPreview" zoomScale="115" zoomScaleSheetLayoutView="115" workbookViewId="0">
      <pane xSplit="5" ySplit="4" topLeftCell="F34" activePane="bottomRight" state="frozen"/>
      <selection activeCell="F14" sqref="F14"/>
      <selection pane="topRight" activeCell="F14" sqref="F14"/>
      <selection pane="bottomLeft" activeCell="F14" sqref="F14"/>
      <selection pane="bottomRight" activeCell="H95" sqref="H95"/>
    </sheetView>
  </sheetViews>
  <sheetFormatPr defaultRowHeight="13.5"/>
  <cols>
    <col min="1" max="4" width="3.33203125" customWidth="1"/>
    <col min="5" max="5" width="3.33203125" style="22" customWidth="1"/>
    <col min="6" max="6" width="14.77734375" customWidth="1"/>
    <col min="7" max="7" width="14.77734375" style="169" customWidth="1"/>
    <col min="8" max="8" width="14.77734375" customWidth="1"/>
    <col min="9" max="9" width="12" customWidth="1"/>
    <col min="10" max="10" width="6.21875" style="26" customWidth="1"/>
    <col min="11" max="11" width="11" style="151" hidden="1" customWidth="1"/>
    <col min="12" max="12" width="5.6640625" style="154" hidden="1" customWidth="1"/>
    <col min="13" max="13" width="1.5546875" style="154" hidden="1" customWidth="1"/>
    <col min="14" max="14" width="2.77734375" style="154" hidden="1" customWidth="1"/>
    <col min="15" max="15" width="1.5546875" style="154" hidden="1" customWidth="1"/>
    <col min="16" max="16" width="2.77734375" style="154" hidden="1" customWidth="1"/>
    <col min="17" max="17" width="1.5546875" style="155" hidden="1" customWidth="1"/>
    <col min="18" max="18" width="7.5546875" style="156" hidden="1" customWidth="1"/>
    <col min="19" max="19" width="13.77734375" customWidth="1"/>
    <col min="20" max="21" width="9" customWidth="1"/>
    <col min="22" max="22" width="14.44140625" bestFit="1" customWidth="1"/>
    <col min="23" max="23" width="12.77734375" bestFit="1" customWidth="1"/>
    <col min="24" max="24" width="11.6640625" bestFit="1" customWidth="1"/>
    <col min="25" max="25" width="12.6640625" bestFit="1" customWidth="1"/>
    <col min="26" max="26" width="13.77734375" bestFit="1" customWidth="1"/>
    <col min="27" max="27" width="14.77734375" style="123" bestFit="1" customWidth="1"/>
    <col min="29" max="30" width="11.5546875" bestFit="1" customWidth="1"/>
  </cols>
  <sheetData>
    <row r="1" spans="1:30" ht="33" customHeight="1">
      <c r="A1" s="1070" t="str">
        <f>Sheet2!C2</f>
        <v>2018년도 1차추경 세입·세출 예산(안)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</row>
    <row r="2" spans="1:30" ht="21.95" customHeight="1">
      <c r="A2" s="146" t="s">
        <v>523</v>
      </c>
      <c r="B2" s="146"/>
      <c r="C2" s="147"/>
      <c r="D2" s="147"/>
      <c r="E2" s="147"/>
      <c r="F2" s="147"/>
      <c r="G2" s="147"/>
      <c r="H2" s="147"/>
      <c r="I2" s="147"/>
      <c r="J2" s="148"/>
      <c r="K2" s="147"/>
      <c r="L2" s="182"/>
      <c r="M2" s="182"/>
      <c r="N2" s="182"/>
      <c r="O2" s="182"/>
      <c r="P2" s="182"/>
      <c r="Q2" s="183"/>
      <c r="R2" s="184" t="s">
        <v>522</v>
      </c>
      <c r="S2" s="92"/>
      <c r="V2" s="19"/>
      <c r="W2" s="19"/>
      <c r="X2" s="19"/>
      <c r="Y2" s="19"/>
      <c r="Z2" s="19"/>
    </row>
    <row r="3" spans="1:30" ht="17.100000000000001" customHeight="1" thickBot="1">
      <c r="A3" s="1071" t="s">
        <v>521</v>
      </c>
      <c r="B3" s="1072"/>
      <c r="C3" s="1072"/>
      <c r="D3" s="1072"/>
      <c r="E3" s="1072"/>
      <c r="F3" s="1073"/>
      <c r="G3" s="1074" t="str">
        <f>Sheet2!B4</f>
        <v>당초예산액
(A)</v>
      </c>
      <c r="H3" s="1074" t="str">
        <f>Sheet2!C4</f>
        <v>예산액
(B)</v>
      </c>
      <c r="I3" s="1076" t="s">
        <v>520</v>
      </c>
      <c r="J3" s="1077"/>
      <c r="K3" s="1103" t="s">
        <v>519</v>
      </c>
      <c r="L3" s="1104"/>
      <c r="M3" s="1104"/>
      <c r="N3" s="1104"/>
      <c r="O3" s="1104"/>
      <c r="P3" s="1104"/>
      <c r="Q3" s="1104"/>
      <c r="R3" s="1105"/>
      <c r="V3" s="120"/>
      <c r="W3" s="120"/>
      <c r="X3" s="120"/>
      <c r="Y3" s="120"/>
      <c r="Z3" s="120"/>
    </row>
    <row r="4" spans="1:30" ht="17.100000000000001" customHeight="1" thickBot="1">
      <c r="A4" s="1015" t="s">
        <v>518</v>
      </c>
      <c r="B4" s="1017"/>
      <c r="C4" s="1015" t="s">
        <v>517</v>
      </c>
      <c r="D4" s="1017"/>
      <c r="E4" s="1015" t="s">
        <v>516</v>
      </c>
      <c r="F4" s="1017"/>
      <c r="G4" s="1075"/>
      <c r="H4" s="1075"/>
      <c r="I4" s="359" t="s">
        <v>371</v>
      </c>
      <c r="J4" s="359" t="s">
        <v>515</v>
      </c>
      <c r="K4" s="389" t="s">
        <v>368</v>
      </c>
      <c r="L4" s="1106"/>
      <c r="M4" s="1093"/>
      <c r="N4" s="1093" t="s">
        <v>369</v>
      </c>
      <c r="O4" s="1093"/>
      <c r="P4" s="1093" t="s">
        <v>370</v>
      </c>
      <c r="Q4" s="1093"/>
      <c r="R4" s="390" t="s">
        <v>371</v>
      </c>
      <c r="T4" s="1"/>
      <c r="U4" s="1"/>
      <c r="W4" s="121"/>
    </row>
    <row r="5" spans="1:30" s="22" customFormat="1" ht="17.100000000000001" customHeight="1">
      <c r="A5" s="239" t="s">
        <v>514</v>
      </c>
      <c r="B5" s="1094" t="s">
        <v>513</v>
      </c>
      <c r="C5" s="1095"/>
      <c r="D5" s="1095"/>
      <c r="E5" s="1095"/>
      <c r="F5" s="1096"/>
      <c r="G5" s="323">
        <f>SUM(G6,G31,G38)</f>
        <v>1459267000</v>
      </c>
      <c r="H5" s="323">
        <f>SUM(H6,H31,H38)</f>
        <v>1437867008.3999999</v>
      </c>
      <c r="I5" s="329">
        <f>H5-G5</f>
        <v>-21399991.600000143</v>
      </c>
      <c r="J5" s="237">
        <f>I5/G5*100</f>
        <v>-1.4664891072024615</v>
      </c>
      <c r="K5" s="248"/>
      <c r="L5" s="365"/>
      <c r="M5" s="367"/>
      <c r="N5" s="367"/>
      <c r="O5" s="367"/>
      <c r="P5" s="367"/>
      <c r="Q5" s="368"/>
      <c r="R5" s="312"/>
      <c r="V5" s="131"/>
      <c r="W5" s="132"/>
      <c r="X5" s="132"/>
      <c r="Y5" s="132"/>
      <c r="Z5" s="131"/>
      <c r="AA5" s="133"/>
    </row>
    <row r="6" spans="1:30" s="22" customFormat="1" ht="17.100000000000001" customHeight="1">
      <c r="A6" s="226"/>
      <c r="B6" s="227"/>
      <c r="C6" s="241">
        <v>11</v>
      </c>
      <c r="D6" s="1094" t="s">
        <v>512</v>
      </c>
      <c r="E6" s="1095"/>
      <c r="F6" s="1096"/>
      <c r="G6" s="320">
        <f>SUM(G7,G8,G16,G17,G19,G25)</f>
        <v>1354307000</v>
      </c>
      <c r="H6" s="320">
        <f>SUM(H7,H8,H16,H17,H19,H25)</f>
        <v>1319017004</v>
      </c>
      <c r="I6" s="329">
        <f>H6-G6</f>
        <v>-35289996</v>
      </c>
      <c r="J6" s="240">
        <f>I6/G6*100</f>
        <v>-2.6057604368876479</v>
      </c>
      <c r="K6" s="226"/>
      <c r="L6" s="364"/>
      <c r="M6" s="369"/>
      <c r="N6" s="369"/>
      <c r="O6" s="369"/>
      <c r="P6" s="369"/>
      <c r="Q6" s="370"/>
      <c r="R6" s="309"/>
      <c r="V6" s="132"/>
      <c r="W6" s="132"/>
      <c r="X6" s="132"/>
      <c r="Y6" s="132"/>
      <c r="Z6" s="132"/>
      <c r="AA6" s="133"/>
    </row>
    <row r="7" spans="1:30" s="22" customFormat="1" ht="17.100000000000001" customHeight="1">
      <c r="A7" s="228"/>
      <c r="B7" s="229"/>
      <c r="C7" s="226"/>
      <c r="D7" s="227"/>
      <c r="E7" s="296" t="s">
        <v>511</v>
      </c>
      <c r="F7" s="242" t="s">
        <v>510</v>
      </c>
      <c r="G7" s="320">
        <v>802374000</v>
      </c>
      <c r="H7" s="320">
        <f>R7</f>
        <v>775522092</v>
      </c>
      <c r="I7" s="329">
        <f>H7-G7</f>
        <v>-26851908</v>
      </c>
      <c r="J7" s="240">
        <f>I7/G7*100</f>
        <v>-3.3465575903506344</v>
      </c>
      <c r="K7" s="220" t="s">
        <v>16</v>
      </c>
      <c r="L7" s="364">
        <v>64626841</v>
      </c>
      <c r="M7" s="190" t="s">
        <v>272</v>
      </c>
      <c r="N7" s="369">
        <v>1</v>
      </c>
      <c r="O7" s="190" t="s">
        <v>272</v>
      </c>
      <c r="P7" s="369" t="s">
        <v>271</v>
      </c>
      <c r="Q7" s="190" t="s">
        <v>2</v>
      </c>
      <c r="R7" s="309">
        <f t="shared" ref="R7:R30" si="0">L7*N7*P7</f>
        <v>775522092</v>
      </c>
      <c r="S7" s="89"/>
      <c r="T7" s="89"/>
      <c r="U7" s="89"/>
      <c r="V7" s="396"/>
      <c r="W7" s="134"/>
      <c r="X7" s="134"/>
      <c r="Y7" s="135"/>
      <c r="Z7" s="136"/>
      <c r="AA7" s="137"/>
    </row>
    <row r="8" spans="1:30" s="22" customFormat="1" ht="17.100000000000001" customHeight="1">
      <c r="A8" s="228"/>
      <c r="B8" s="229"/>
      <c r="C8" s="228"/>
      <c r="D8" s="229"/>
      <c r="E8" s="296" t="s">
        <v>509</v>
      </c>
      <c r="F8" s="243" t="s">
        <v>508</v>
      </c>
      <c r="G8" s="319">
        <v>351329000</v>
      </c>
      <c r="H8" s="319">
        <f>SUM(R8:R13)</f>
        <v>317035092</v>
      </c>
      <c r="I8" s="330">
        <f>H8-G8</f>
        <v>-34293908</v>
      </c>
      <c r="J8" s="244">
        <f>I8/G8*100</f>
        <v>-9.761194777544695</v>
      </c>
      <c r="K8" s="201" t="s">
        <v>507</v>
      </c>
      <c r="L8" s="364">
        <v>38429400</v>
      </c>
      <c r="M8" s="393" t="s">
        <v>272</v>
      </c>
      <c r="N8" s="369">
        <v>1</v>
      </c>
      <c r="O8" s="393" t="s">
        <v>272</v>
      </c>
      <c r="P8" s="369">
        <v>2</v>
      </c>
      <c r="Q8" s="340" t="s">
        <v>2</v>
      </c>
      <c r="R8" s="309">
        <f t="shared" si="0"/>
        <v>76858800</v>
      </c>
      <c r="S8" s="89"/>
      <c r="T8" s="89"/>
      <c r="U8" s="89"/>
      <c r="V8" s="397"/>
      <c r="W8" s="134"/>
      <c r="X8" s="134"/>
      <c r="Y8" s="135"/>
      <c r="Z8" s="136"/>
      <c r="AA8" s="137"/>
    </row>
    <row r="9" spans="1:30" s="22" customFormat="1" ht="17.100000000000001" hidden="1" customHeight="1">
      <c r="A9" s="228"/>
      <c r="B9" s="229"/>
      <c r="C9" s="228"/>
      <c r="D9" s="229"/>
      <c r="E9" s="206"/>
      <c r="F9" s="206"/>
      <c r="G9" s="322"/>
      <c r="H9" s="322"/>
      <c r="I9" s="322"/>
      <c r="J9" s="270"/>
      <c r="K9" s="204" t="s">
        <v>17</v>
      </c>
      <c r="L9" s="362">
        <v>1854258</v>
      </c>
      <c r="M9" s="354" t="s">
        <v>272</v>
      </c>
      <c r="N9" s="371">
        <v>1</v>
      </c>
      <c r="O9" s="354" t="s">
        <v>272</v>
      </c>
      <c r="P9" s="371" t="s">
        <v>271</v>
      </c>
      <c r="Q9" s="341" t="s">
        <v>2</v>
      </c>
      <c r="R9" s="311">
        <f t="shared" si="0"/>
        <v>22251096</v>
      </c>
      <c r="S9" s="89"/>
      <c r="T9" s="89"/>
      <c r="U9" s="89"/>
      <c r="V9" s="397"/>
      <c r="W9" s="134"/>
      <c r="X9" s="134"/>
      <c r="Y9" s="135"/>
      <c r="Z9" s="136"/>
      <c r="AA9" s="137"/>
    </row>
    <row r="10" spans="1:30" s="22" customFormat="1" ht="17.100000000000001" hidden="1" customHeight="1">
      <c r="A10" s="228"/>
      <c r="B10" s="229"/>
      <c r="C10" s="228"/>
      <c r="D10" s="229"/>
      <c r="E10" s="206"/>
      <c r="F10" s="206"/>
      <c r="G10" s="322"/>
      <c r="H10" s="322"/>
      <c r="I10" s="322"/>
      <c r="J10" s="270"/>
      <c r="K10" s="204" t="s">
        <v>18</v>
      </c>
      <c r="L10" s="362">
        <v>992500</v>
      </c>
      <c r="M10" s="354" t="s">
        <v>272</v>
      </c>
      <c r="N10" s="371">
        <v>1</v>
      </c>
      <c r="O10" s="354" t="s">
        <v>272</v>
      </c>
      <c r="P10" s="371" t="s">
        <v>271</v>
      </c>
      <c r="Q10" s="341" t="s">
        <v>2</v>
      </c>
      <c r="R10" s="311">
        <f t="shared" si="0"/>
        <v>11910000</v>
      </c>
      <c r="S10" s="89"/>
      <c r="T10" s="89"/>
      <c r="U10" s="89"/>
      <c r="V10" s="397"/>
      <c r="W10" s="134"/>
      <c r="X10" s="134"/>
      <c r="Y10" s="135"/>
      <c r="Z10" s="136"/>
      <c r="AA10" s="137"/>
    </row>
    <row r="11" spans="1:30" s="22" customFormat="1" ht="17.100000000000001" hidden="1" customHeight="1">
      <c r="A11" s="228"/>
      <c r="B11" s="229"/>
      <c r="C11" s="228"/>
      <c r="D11" s="229"/>
      <c r="E11" s="206"/>
      <c r="F11" s="206"/>
      <c r="G11" s="322"/>
      <c r="H11" s="322"/>
      <c r="I11" s="331"/>
      <c r="J11" s="270"/>
      <c r="K11" s="204" t="s">
        <v>19</v>
      </c>
      <c r="L11" s="362">
        <v>150000</v>
      </c>
      <c r="M11" s="354" t="s">
        <v>272</v>
      </c>
      <c r="N11" s="371">
        <v>1</v>
      </c>
      <c r="O11" s="354" t="s">
        <v>272</v>
      </c>
      <c r="P11" s="371" t="s">
        <v>271</v>
      </c>
      <c r="Q11" s="341" t="s">
        <v>2</v>
      </c>
      <c r="R11" s="311">
        <f t="shared" si="0"/>
        <v>1800000</v>
      </c>
      <c r="S11" s="89"/>
      <c r="T11" s="89"/>
      <c r="U11" s="89"/>
      <c r="V11" s="397"/>
      <c r="W11" s="134"/>
      <c r="X11" s="134"/>
      <c r="Y11" s="135"/>
      <c r="Z11" s="136"/>
      <c r="AA11" s="137"/>
    </row>
    <row r="12" spans="1:30" s="22" customFormat="1" ht="17.100000000000001" hidden="1" customHeight="1">
      <c r="A12" s="228"/>
      <c r="B12" s="229"/>
      <c r="C12" s="228"/>
      <c r="D12" s="229"/>
      <c r="E12" s="206"/>
      <c r="F12" s="206"/>
      <c r="G12" s="322"/>
      <c r="H12" s="322"/>
      <c r="I12" s="331"/>
      <c r="J12" s="270"/>
      <c r="K12" s="204" t="s">
        <v>20</v>
      </c>
      <c r="L12" s="362">
        <v>10347100</v>
      </c>
      <c r="M12" s="354" t="s">
        <v>272</v>
      </c>
      <c r="N12" s="371">
        <v>1</v>
      </c>
      <c r="O12" s="354" t="s">
        <v>272</v>
      </c>
      <c r="P12" s="371" t="s">
        <v>271</v>
      </c>
      <c r="Q12" s="341" t="s">
        <v>2</v>
      </c>
      <c r="R12" s="311">
        <f t="shared" si="0"/>
        <v>124165200</v>
      </c>
      <c r="S12" s="89"/>
      <c r="T12" s="89"/>
      <c r="U12" s="89"/>
      <c r="V12" s="397"/>
      <c r="W12" s="134"/>
      <c r="X12" s="134"/>
      <c r="Y12" s="135"/>
      <c r="Z12" s="136"/>
      <c r="AA12" s="137"/>
    </row>
    <row r="13" spans="1:30" s="22" customFormat="1" ht="17.100000000000001" hidden="1" customHeight="1">
      <c r="A13" s="228"/>
      <c r="B13" s="229"/>
      <c r="C13" s="228"/>
      <c r="D13" s="229"/>
      <c r="E13" s="206"/>
      <c r="F13" s="206"/>
      <c r="G13" s="322"/>
      <c r="H13" s="322"/>
      <c r="I13" s="331"/>
      <c r="J13" s="270"/>
      <c r="K13" s="207" t="s">
        <v>506</v>
      </c>
      <c r="L13" s="362">
        <v>6670833</v>
      </c>
      <c r="M13" s="354" t="s">
        <v>272</v>
      </c>
      <c r="N13" s="371">
        <v>1</v>
      </c>
      <c r="O13" s="354" t="s">
        <v>272</v>
      </c>
      <c r="P13" s="371" t="s">
        <v>271</v>
      </c>
      <c r="Q13" s="341" t="s">
        <v>2</v>
      </c>
      <c r="R13" s="312">
        <f t="shared" si="0"/>
        <v>80049996</v>
      </c>
      <c r="S13" s="89"/>
      <c r="T13" s="89"/>
      <c r="U13" s="89"/>
      <c r="V13" s="397"/>
      <c r="W13" s="134"/>
      <c r="X13" s="134"/>
      <c r="Y13" s="135"/>
      <c r="Z13" s="136"/>
      <c r="AA13" s="137"/>
      <c r="AB13" s="100"/>
      <c r="AC13" s="99"/>
    </row>
    <row r="14" spans="1:30" s="22" customFormat="1" ht="16.5" hidden="1">
      <c r="A14" s="228"/>
      <c r="B14" s="229"/>
      <c r="C14" s="228"/>
      <c r="D14" s="229"/>
      <c r="E14" s="206"/>
      <c r="F14" s="206"/>
      <c r="G14" s="322">
        <f>H14</f>
        <v>0</v>
      </c>
      <c r="H14" s="322"/>
      <c r="I14" s="331"/>
      <c r="J14" s="270"/>
      <c r="K14" s="207"/>
      <c r="L14" s="362" t="s">
        <v>133</v>
      </c>
      <c r="M14" s="354" t="s">
        <v>272</v>
      </c>
      <c r="N14" s="371">
        <v>1</v>
      </c>
      <c r="O14" s="354" t="s">
        <v>272</v>
      </c>
      <c r="P14" s="371" t="s">
        <v>271</v>
      </c>
      <c r="Q14" s="341" t="s">
        <v>2</v>
      </c>
      <c r="R14" s="309" t="e">
        <f t="shared" si="0"/>
        <v>#VALUE!</v>
      </c>
      <c r="S14" s="89"/>
      <c r="T14" s="89"/>
      <c r="U14" s="89"/>
      <c r="V14" s="397"/>
      <c r="W14" s="134"/>
      <c r="X14" s="134"/>
      <c r="Y14" s="135"/>
      <c r="Z14" s="136"/>
      <c r="AA14" s="137"/>
      <c r="AB14" s="100"/>
      <c r="AC14" s="99"/>
      <c r="AD14" s="99"/>
    </row>
    <row r="15" spans="1:30" s="22" customFormat="1" ht="17.100000000000001" hidden="1" customHeight="1">
      <c r="A15" s="228"/>
      <c r="B15" s="229"/>
      <c r="C15" s="228"/>
      <c r="D15" s="229"/>
      <c r="E15" s="245"/>
      <c r="F15" s="216"/>
      <c r="G15" s="323">
        <f>H15</f>
        <v>0</v>
      </c>
      <c r="H15" s="323"/>
      <c r="I15" s="332"/>
      <c r="J15" s="240"/>
      <c r="K15" s="218"/>
      <c r="L15" s="365"/>
      <c r="M15" s="140" t="s">
        <v>272</v>
      </c>
      <c r="N15" s="367">
        <v>1</v>
      </c>
      <c r="O15" s="140" t="s">
        <v>272</v>
      </c>
      <c r="P15" s="367" t="s">
        <v>271</v>
      </c>
      <c r="Q15" s="342" t="s">
        <v>2</v>
      </c>
      <c r="R15" s="309">
        <f t="shared" si="0"/>
        <v>0</v>
      </c>
      <c r="S15" s="89"/>
      <c r="T15" s="89"/>
      <c r="U15" s="89"/>
      <c r="V15" s="397"/>
      <c r="W15" s="134"/>
      <c r="X15" s="134"/>
      <c r="Y15" s="135"/>
      <c r="Z15" s="136"/>
      <c r="AA15" s="137"/>
      <c r="AB15" s="100"/>
      <c r="AC15" s="99"/>
      <c r="AD15" s="99"/>
    </row>
    <row r="16" spans="1:30" s="22" customFormat="1" ht="17.100000000000001" customHeight="1">
      <c r="A16" s="228"/>
      <c r="B16" s="229"/>
      <c r="C16" s="228"/>
      <c r="D16" s="229"/>
      <c r="E16" s="296" t="s">
        <v>505</v>
      </c>
      <c r="F16" s="200" t="s">
        <v>504</v>
      </c>
      <c r="G16" s="319">
        <v>500000</v>
      </c>
      <c r="H16" s="319">
        <f>R16</f>
        <v>600000</v>
      </c>
      <c r="I16" s="319">
        <f>H16-G16</f>
        <v>100000</v>
      </c>
      <c r="J16" s="236">
        <f>I16/G16*100</f>
        <v>20</v>
      </c>
      <c r="K16" s="346" t="s">
        <v>46</v>
      </c>
      <c r="L16" s="361">
        <v>50000</v>
      </c>
      <c r="M16" s="388" t="s">
        <v>272</v>
      </c>
      <c r="N16" s="372">
        <v>1</v>
      </c>
      <c r="O16" s="388" t="s">
        <v>272</v>
      </c>
      <c r="P16" s="372" t="s">
        <v>271</v>
      </c>
      <c r="Q16" s="190" t="s">
        <v>2</v>
      </c>
      <c r="R16" s="309">
        <f t="shared" si="0"/>
        <v>600000</v>
      </c>
      <c r="S16" s="89"/>
      <c r="T16" s="89"/>
      <c r="U16" s="89"/>
      <c r="V16" s="397"/>
      <c r="W16" s="134"/>
      <c r="X16" s="134"/>
      <c r="Y16" s="135"/>
      <c r="Z16" s="136"/>
      <c r="AA16" s="137"/>
      <c r="AB16" s="100"/>
      <c r="AD16" s="100">
        <v>700000</v>
      </c>
    </row>
    <row r="17" spans="1:30" s="22" customFormat="1" ht="17.100000000000001" customHeight="1">
      <c r="A17" s="228"/>
      <c r="B17" s="229"/>
      <c r="C17" s="228"/>
      <c r="D17" s="229"/>
      <c r="E17" s="296" t="s">
        <v>503</v>
      </c>
      <c r="F17" s="214" t="s">
        <v>502</v>
      </c>
      <c r="G17" s="319">
        <v>89080000</v>
      </c>
      <c r="H17" s="319">
        <f>SUM(R17:R18)</f>
        <v>86306160</v>
      </c>
      <c r="I17" s="319">
        <f>H17-G17</f>
        <v>-2773840</v>
      </c>
      <c r="J17" s="244">
        <f>I17/G17*100</f>
        <v>-3.1138751683879655</v>
      </c>
      <c r="K17" s="215" t="s">
        <v>47</v>
      </c>
      <c r="L17" s="364">
        <v>7192180</v>
      </c>
      <c r="M17" s="393" t="s">
        <v>272</v>
      </c>
      <c r="N17" s="369">
        <v>1</v>
      </c>
      <c r="O17" s="393" t="s">
        <v>272</v>
      </c>
      <c r="P17" s="369" t="s">
        <v>271</v>
      </c>
      <c r="Q17" s="340" t="s">
        <v>2</v>
      </c>
      <c r="R17" s="309">
        <f t="shared" si="0"/>
        <v>86306160</v>
      </c>
      <c r="S17" s="89"/>
      <c r="T17" s="89"/>
      <c r="U17" s="89"/>
      <c r="V17" s="397"/>
      <c r="W17" s="134"/>
      <c r="X17" s="134"/>
      <c r="Y17" s="135"/>
      <c r="Z17" s="136"/>
      <c r="AA17" s="137"/>
    </row>
    <row r="18" spans="1:30" s="22" customFormat="1" ht="17.100000000000001" hidden="1" customHeight="1">
      <c r="A18" s="228"/>
      <c r="B18" s="229"/>
      <c r="C18" s="228"/>
      <c r="D18" s="229"/>
      <c r="E18" s="187"/>
      <c r="F18" s="223"/>
      <c r="G18" s="323">
        <f>H18</f>
        <v>0</v>
      </c>
      <c r="H18" s="323"/>
      <c r="I18" s="332"/>
      <c r="J18" s="240"/>
      <c r="K18" s="218"/>
      <c r="L18" s="365"/>
      <c r="M18" s="140" t="s">
        <v>272</v>
      </c>
      <c r="N18" s="367">
        <v>1</v>
      </c>
      <c r="O18" s="140" t="s">
        <v>272</v>
      </c>
      <c r="P18" s="367" t="s">
        <v>271</v>
      </c>
      <c r="Q18" s="342" t="s">
        <v>2</v>
      </c>
      <c r="R18" s="309">
        <f t="shared" si="0"/>
        <v>0</v>
      </c>
      <c r="S18" s="89"/>
      <c r="T18" s="89"/>
      <c r="U18" s="89"/>
      <c r="V18" s="397"/>
      <c r="W18" s="134"/>
      <c r="X18" s="134"/>
      <c r="Y18" s="135"/>
      <c r="Z18" s="136"/>
      <c r="AA18" s="137"/>
    </row>
    <row r="19" spans="1:30" s="22" customFormat="1" ht="17.100000000000001" customHeight="1">
      <c r="A19" s="228"/>
      <c r="B19" s="229"/>
      <c r="C19" s="228"/>
      <c r="D19" s="229"/>
      <c r="E19" s="296" t="s">
        <v>501</v>
      </c>
      <c r="F19" s="246" t="s">
        <v>500</v>
      </c>
      <c r="G19" s="324">
        <v>102124000</v>
      </c>
      <c r="H19" s="324">
        <f>SUM(R19:R24)</f>
        <v>95133660</v>
      </c>
      <c r="I19" s="330">
        <f>H19-G19</f>
        <v>-6990340</v>
      </c>
      <c r="J19" s="244">
        <f>I19/G19*100</f>
        <v>-6.8449531941561244</v>
      </c>
      <c r="K19" s="215" t="s">
        <v>21</v>
      </c>
      <c r="L19" s="364">
        <v>2192153</v>
      </c>
      <c r="M19" s="393" t="s">
        <v>272</v>
      </c>
      <c r="N19" s="369">
        <v>1</v>
      </c>
      <c r="O19" s="393" t="s">
        <v>272</v>
      </c>
      <c r="P19" s="369" t="s">
        <v>271</v>
      </c>
      <c r="Q19" s="340" t="s">
        <v>2</v>
      </c>
      <c r="R19" s="309">
        <f t="shared" si="0"/>
        <v>26305836</v>
      </c>
      <c r="S19" s="89"/>
      <c r="T19" s="89"/>
      <c r="U19" s="89"/>
      <c r="V19" s="397"/>
      <c r="W19" s="134"/>
      <c r="X19" s="134"/>
      <c r="Y19" s="135"/>
      <c r="Z19" s="136"/>
      <c r="AA19" s="137"/>
    </row>
    <row r="20" spans="1:30" s="22" customFormat="1" ht="17.100000000000001" hidden="1" customHeight="1">
      <c r="A20" s="228"/>
      <c r="B20" s="229"/>
      <c r="C20" s="228"/>
      <c r="D20" s="229"/>
      <c r="E20" s="171"/>
      <c r="F20" s="192"/>
      <c r="G20" s="325"/>
      <c r="H20" s="325"/>
      <c r="I20" s="333"/>
      <c r="J20" s="270"/>
      <c r="K20" s="207" t="s">
        <v>22</v>
      </c>
      <c r="L20" s="362">
        <v>105170</v>
      </c>
      <c r="M20" s="354" t="s">
        <v>272</v>
      </c>
      <c r="N20" s="371">
        <v>1</v>
      </c>
      <c r="O20" s="354" t="s">
        <v>272</v>
      </c>
      <c r="P20" s="371" t="s">
        <v>271</v>
      </c>
      <c r="Q20" s="341" t="s">
        <v>2</v>
      </c>
      <c r="R20" s="311">
        <f t="shared" si="0"/>
        <v>1262040</v>
      </c>
      <c r="S20" s="89"/>
      <c r="T20" s="89"/>
      <c r="U20" s="89"/>
      <c r="V20" s="397"/>
      <c r="W20" s="134"/>
      <c r="X20" s="134"/>
      <c r="Y20" s="135"/>
      <c r="Z20" s="136"/>
      <c r="AA20" s="137"/>
    </row>
    <row r="21" spans="1:30" s="22" customFormat="1" ht="17.100000000000001" hidden="1" customHeight="1">
      <c r="A21" s="228"/>
      <c r="B21" s="229"/>
      <c r="C21" s="228"/>
      <c r="D21" s="229"/>
      <c r="E21" s="247"/>
      <c r="F21" s="192"/>
      <c r="G21" s="325"/>
      <c r="H21" s="325"/>
      <c r="I21" s="333"/>
      <c r="J21" s="270"/>
      <c r="K21" s="207" t="s">
        <v>23</v>
      </c>
      <c r="L21" s="362">
        <v>3888545</v>
      </c>
      <c r="M21" s="354" t="s">
        <v>272</v>
      </c>
      <c r="N21" s="371">
        <v>1</v>
      </c>
      <c r="O21" s="354" t="s">
        <v>272</v>
      </c>
      <c r="P21" s="371" t="s">
        <v>271</v>
      </c>
      <c r="Q21" s="341" t="s">
        <v>2</v>
      </c>
      <c r="R21" s="311">
        <f t="shared" si="0"/>
        <v>46662540</v>
      </c>
      <c r="S21" s="89"/>
      <c r="T21" s="89"/>
      <c r="U21" s="89"/>
      <c r="V21" s="397"/>
      <c r="W21" s="134"/>
      <c r="X21" s="134"/>
      <c r="Y21" s="135"/>
      <c r="Z21" s="136"/>
      <c r="AA21" s="137"/>
    </row>
    <row r="22" spans="1:30" s="22" customFormat="1" ht="17.100000000000001" hidden="1" customHeight="1">
      <c r="A22" s="228"/>
      <c r="B22" s="229"/>
      <c r="C22" s="228"/>
      <c r="D22" s="229"/>
      <c r="E22" s="206"/>
      <c r="F22" s="206"/>
      <c r="G22" s="322"/>
      <c r="H22" s="322"/>
      <c r="I22" s="333"/>
      <c r="J22" s="270"/>
      <c r="K22" s="207" t="s">
        <v>24</v>
      </c>
      <c r="L22" s="362">
        <v>603303</v>
      </c>
      <c r="M22" s="354" t="s">
        <v>272</v>
      </c>
      <c r="N22" s="371">
        <v>1</v>
      </c>
      <c r="O22" s="354" t="s">
        <v>272</v>
      </c>
      <c r="P22" s="371" t="s">
        <v>271</v>
      </c>
      <c r="Q22" s="341" t="s">
        <v>2</v>
      </c>
      <c r="R22" s="311">
        <f t="shared" si="0"/>
        <v>7239636</v>
      </c>
      <c r="S22" s="89"/>
      <c r="T22" s="89"/>
      <c r="U22" s="89"/>
      <c r="V22" s="397"/>
      <c r="W22" s="134"/>
      <c r="X22" s="134"/>
      <c r="Y22" s="135"/>
      <c r="Z22" s="136"/>
      <c r="AA22" s="137"/>
    </row>
    <row r="23" spans="1:30" s="22" customFormat="1" ht="17.100000000000001" hidden="1" customHeight="1">
      <c r="A23" s="228"/>
      <c r="B23" s="229"/>
      <c r="C23" s="228"/>
      <c r="D23" s="229"/>
      <c r="E23" s="206"/>
      <c r="F23" s="206"/>
      <c r="G23" s="322"/>
      <c r="H23" s="322"/>
      <c r="I23" s="333"/>
      <c r="J23" s="270"/>
      <c r="K23" s="207" t="s">
        <v>25</v>
      </c>
      <c r="L23" s="362">
        <v>638634</v>
      </c>
      <c r="M23" s="354" t="s">
        <v>272</v>
      </c>
      <c r="N23" s="371">
        <v>1</v>
      </c>
      <c r="O23" s="354" t="s">
        <v>272</v>
      </c>
      <c r="P23" s="371" t="s">
        <v>271</v>
      </c>
      <c r="Q23" s="341" t="s">
        <v>2</v>
      </c>
      <c r="R23" s="311">
        <f t="shared" si="0"/>
        <v>7663608</v>
      </c>
      <c r="S23" s="89"/>
      <c r="T23" s="89"/>
      <c r="U23" s="89"/>
      <c r="V23" s="397"/>
      <c r="W23" s="134"/>
      <c r="X23" s="134"/>
      <c r="Y23" s="135"/>
      <c r="Z23" s="136"/>
      <c r="AA23" s="137"/>
    </row>
    <row r="24" spans="1:30" s="22" customFormat="1" ht="17.100000000000001" hidden="1" customHeight="1">
      <c r="A24" s="228"/>
      <c r="B24" s="229"/>
      <c r="C24" s="228"/>
      <c r="D24" s="229"/>
      <c r="E24" s="223"/>
      <c r="F24" s="223"/>
      <c r="G24" s="323"/>
      <c r="H24" s="323"/>
      <c r="I24" s="332"/>
      <c r="J24" s="240"/>
      <c r="K24" s="218" t="s">
        <v>48</v>
      </c>
      <c r="L24" s="365">
        <v>500000</v>
      </c>
      <c r="M24" s="140" t="s">
        <v>272</v>
      </c>
      <c r="N24" s="367">
        <v>1</v>
      </c>
      <c r="O24" s="140" t="s">
        <v>272</v>
      </c>
      <c r="P24" s="367" t="s">
        <v>271</v>
      </c>
      <c r="Q24" s="342" t="s">
        <v>2</v>
      </c>
      <c r="R24" s="312">
        <f t="shared" si="0"/>
        <v>6000000</v>
      </c>
      <c r="S24" s="89"/>
      <c r="T24" s="89"/>
      <c r="U24" s="89"/>
      <c r="V24" s="397"/>
      <c r="W24" s="134"/>
      <c r="X24" s="134"/>
      <c r="Y24" s="135"/>
      <c r="Z24" s="136"/>
      <c r="AA24" s="137"/>
    </row>
    <row r="25" spans="1:30" s="22" customFormat="1" ht="17.100000000000001" customHeight="1">
      <c r="A25" s="228"/>
      <c r="B25" s="229"/>
      <c r="C25" s="228"/>
      <c r="D25" s="229"/>
      <c r="E25" s="296" t="s">
        <v>499</v>
      </c>
      <c r="F25" s="214" t="s">
        <v>495</v>
      </c>
      <c r="G25" s="319">
        <v>8900000</v>
      </c>
      <c r="H25" s="319">
        <f>SUM(R25:R30)</f>
        <v>44420000</v>
      </c>
      <c r="I25" s="330">
        <f>H25-G25</f>
        <v>35520000</v>
      </c>
      <c r="J25" s="244">
        <f>I25/G25*100</f>
        <v>399.10112359550561</v>
      </c>
      <c r="K25" s="207" t="s">
        <v>498</v>
      </c>
      <c r="L25" s="362">
        <v>20000000</v>
      </c>
      <c r="M25" s="354" t="s">
        <v>272</v>
      </c>
      <c r="N25" s="371">
        <v>1</v>
      </c>
      <c r="O25" s="354" t="s">
        <v>272</v>
      </c>
      <c r="P25" s="371">
        <v>1</v>
      </c>
      <c r="Q25" s="341" t="s">
        <v>2</v>
      </c>
      <c r="R25" s="309">
        <f t="shared" si="0"/>
        <v>20000000</v>
      </c>
      <c r="S25" s="89"/>
      <c r="T25" s="89"/>
      <c r="U25" s="89"/>
      <c r="V25" s="396"/>
      <c r="W25" s="134"/>
      <c r="X25" s="134"/>
      <c r="Y25" s="135"/>
      <c r="Z25" s="136"/>
      <c r="AA25" s="137"/>
      <c r="AB25" s="100"/>
      <c r="AD25" s="100">
        <v>1000000</v>
      </c>
    </row>
    <row r="26" spans="1:30" s="22" customFormat="1" ht="17.100000000000001" hidden="1" customHeight="1">
      <c r="A26" s="228"/>
      <c r="B26" s="229"/>
      <c r="C26" s="228"/>
      <c r="D26" s="229"/>
      <c r="E26" s="162"/>
      <c r="F26" s="206"/>
      <c r="G26" s="322"/>
      <c r="H26" s="322"/>
      <c r="I26" s="322"/>
      <c r="J26" s="270"/>
      <c r="K26" s="207" t="s">
        <v>373</v>
      </c>
      <c r="L26" s="362">
        <v>30000</v>
      </c>
      <c r="M26" s="354" t="s">
        <v>272</v>
      </c>
      <c r="N26" s="371">
        <v>36</v>
      </c>
      <c r="O26" s="354" t="s">
        <v>272</v>
      </c>
      <c r="P26" s="371">
        <v>1</v>
      </c>
      <c r="Q26" s="341" t="s">
        <v>2</v>
      </c>
      <c r="R26" s="311">
        <f t="shared" si="0"/>
        <v>1080000</v>
      </c>
      <c r="S26" s="89"/>
      <c r="T26" s="89"/>
      <c r="U26" s="89"/>
      <c r="V26" s="397"/>
      <c r="W26" s="134"/>
      <c r="X26" s="134"/>
      <c r="Y26" s="135"/>
      <c r="Z26" s="136"/>
      <c r="AA26" s="137"/>
      <c r="AB26" s="100"/>
      <c r="AC26" s="100"/>
      <c r="AD26" s="99"/>
    </row>
    <row r="27" spans="1:30" s="22" customFormat="1" ht="17.100000000000001" hidden="1" customHeight="1">
      <c r="A27" s="228"/>
      <c r="B27" s="229"/>
      <c r="C27" s="228"/>
      <c r="D27" s="229"/>
      <c r="E27" s="249"/>
      <c r="F27" s="206"/>
      <c r="G27" s="322"/>
      <c r="H27" s="322"/>
      <c r="I27" s="322"/>
      <c r="J27" s="270"/>
      <c r="K27" s="207"/>
      <c r="L27" s="362"/>
      <c r="M27" s="354" t="s">
        <v>272</v>
      </c>
      <c r="N27" s="371">
        <v>1</v>
      </c>
      <c r="O27" s="354" t="s">
        <v>272</v>
      </c>
      <c r="P27" s="371" t="s">
        <v>271</v>
      </c>
      <c r="Q27" s="341" t="s">
        <v>2</v>
      </c>
      <c r="R27" s="311">
        <f t="shared" si="0"/>
        <v>0</v>
      </c>
      <c r="S27" s="89"/>
      <c r="T27" s="89"/>
      <c r="U27" s="89"/>
      <c r="V27" s="396"/>
      <c r="W27" s="134"/>
      <c r="X27" s="134"/>
      <c r="Y27" s="135"/>
      <c r="Z27" s="136"/>
      <c r="AA27" s="137"/>
      <c r="AB27" s="99"/>
      <c r="AC27" s="99"/>
      <c r="AD27" s="99"/>
    </row>
    <row r="28" spans="1:30" s="22" customFormat="1" ht="17.100000000000001" hidden="1" customHeight="1">
      <c r="A28" s="228"/>
      <c r="B28" s="229"/>
      <c r="C28" s="228"/>
      <c r="D28" s="229"/>
      <c r="E28" s="250"/>
      <c r="F28" s="206"/>
      <c r="G28" s="322"/>
      <c r="H28" s="322"/>
      <c r="I28" s="322"/>
      <c r="J28" s="270"/>
      <c r="K28" s="207" t="s">
        <v>497</v>
      </c>
      <c r="L28" s="362">
        <v>50000</v>
      </c>
      <c r="M28" s="354" t="s">
        <v>272</v>
      </c>
      <c r="N28" s="371">
        <v>36</v>
      </c>
      <c r="O28" s="354" t="s">
        <v>272</v>
      </c>
      <c r="P28" s="371" t="s">
        <v>271</v>
      </c>
      <c r="Q28" s="341" t="s">
        <v>2</v>
      </c>
      <c r="R28" s="311">
        <f t="shared" si="0"/>
        <v>21600000</v>
      </c>
      <c r="S28" s="89"/>
      <c r="T28" s="89"/>
      <c r="U28" s="89"/>
      <c r="V28" s="397"/>
      <c r="W28" s="134"/>
      <c r="X28" s="134"/>
      <c r="Y28" s="135"/>
      <c r="Z28" s="136"/>
      <c r="AA28" s="137"/>
      <c r="AB28" s="99"/>
      <c r="AC28" s="99"/>
      <c r="AD28" s="99"/>
    </row>
    <row r="29" spans="1:30" s="22" customFormat="1" ht="17.100000000000001" hidden="1" customHeight="1">
      <c r="A29" s="228"/>
      <c r="B29" s="229"/>
      <c r="C29" s="228"/>
      <c r="D29" s="229"/>
      <c r="E29" s="250"/>
      <c r="F29" s="206"/>
      <c r="G29" s="322"/>
      <c r="H29" s="322"/>
      <c r="I29" s="322"/>
      <c r="J29" s="270"/>
      <c r="K29" s="207" t="s">
        <v>496</v>
      </c>
      <c r="L29" s="362">
        <v>15000</v>
      </c>
      <c r="M29" s="354" t="s">
        <v>272</v>
      </c>
      <c r="N29" s="371">
        <v>36</v>
      </c>
      <c r="O29" s="354" t="s">
        <v>272</v>
      </c>
      <c r="P29" s="371">
        <v>1</v>
      </c>
      <c r="Q29" s="341" t="s">
        <v>2</v>
      </c>
      <c r="R29" s="311">
        <f t="shared" si="0"/>
        <v>540000</v>
      </c>
      <c r="S29" s="89"/>
      <c r="T29" s="89"/>
      <c r="U29" s="89"/>
      <c r="V29" s="397"/>
      <c r="W29" s="134"/>
      <c r="X29" s="134"/>
      <c r="Y29" s="135"/>
      <c r="Z29" s="136"/>
      <c r="AA29" s="137"/>
      <c r="AB29" s="99"/>
      <c r="AC29" s="99"/>
      <c r="AD29" s="99"/>
    </row>
    <row r="30" spans="1:30" s="22" customFormat="1" ht="17.100000000000001" hidden="1" customHeight="1">
      <c r="A30" s="228"/>
      <c r="B30" s="229"/>
      <c r="C30" s="248"/>
      <c r="D30" s="232"/>
      <c r="E30" s="384"/>
      <c r="F30" s="206"/>
      <c r="G30" s="322"/>
      <c r="H30" s="322" t="s">
        <v>489</v>
      </c>
      <c r="I30" s="322"/>
      <c r="J30" s="270"/>
      <c r="K30" s="207" t="s">
        <v>495</v>
      </c>
      <c r="L30" s="362">
        <v>100000</v>
      </c>
      <c r="M30" s="354" t="s">
        <v>272</v>
      </c>
      <c r="N30" s="371">
        <v>1</v>
      </c>
      <c r="O30" s="354" t="s">
        <v>272</v>
      </c>
      <c r="P30" s="371" t="s">
        <v>271</v>
      </c>
      <c r="Q30" s="394" t="s">
        <v>2</v>
      </c>
      <c r="R30" s="312">
        <f t="shared" si="0"/>
        <v>1200000</v>
      </c>
      <c r="S30" s="89"/>
      <c r="T30" s="89"/>
      <c r="U30" s="89"/>
      <c r="V30" s="397"/>
      <c r="W30" s="134"/>
      <c r="X30" s="134"/>
      <c r="Y30" s="135"/>
      <c r="Z30" s="136"/>
      <c r="AA30" s="137"/>
      <c r="AB30" s="99"/>
      <c r="AC30" s="99"/>
      <c r="AD30" s="99"/>
    </row>
    <row r="31" spans="1:30" s="22" customFormat="1" ht="17.100000000000001" customHeight="1">
      <c r="A31" s="228"/>
      <c r="B31" s="229"/>
      <c r="C31" s="252">
        <v>12</v>
      </c>
      <c r="D31" s="1097" t="s">
        <v>494</v>
      </c>
      <c r="E31" s="1098"/>
      <c r="F31" s="1099"/>
      <c r="G31" s="320">
        <f>SUM(G32,G34)</f>
        <v>3200000</v>
      </c>
      <c r="H31" s="320">
        <f>SUM(H32,H34)</f>
        <v>3799999.6</v>
      </c>
      <c r="I31" s="320">
        <f>H31-G31</f>
        <v>599999.60000000009</v>
      </c>
      <c r="J31" s="236">
        <f>I31/G31*100</f>
        <v>18.749987500000003</v>
      </c>
      <c r="K31" s="197"/>
      <c r="L31" s="361"/>
      <c r="M31" s="388"/>
      <c r="N31" s="372"/>
      <c r="O31" s="388"/>
      <c r="P31" s="372"/>
      <c r="Q31" s="190"/>
      <c r="R31" s="309"/>
      <c r="S31" s="89"/>
      <c r="T31" s="89"/>
      <c r="U31" s="89"/>
      <c r="V31" s="397"/>
      <c r="W31" s="134"/>
      <c r="X31" s="134"/>
      <c r="Y31" s="135"/>
      <c r="Z31" s="136"/>
      <c r="AA31" s="137"/>
    </row>
    <row r="32" spans="1:30" s="22" customFormat="1" ht="17.100000000000001" customHeight="1">
      <c r="A32" s="228"/>
      <c r="B32" s="229"/>
      <c r="C32" s="226"/>
      <c r="D32" s="227"/>
      <c r="E32" s="253">
        <v>121</v>
      </c>
      <c r="F32" s="200" t="s">
        <v>493</v>
      </c>
      <c r="G32" s="319">
        <v>1000000</v>
      </c>
      <c r="H32" s="319">
        <f>SUM(R32:R33)</f>
        <v>1000000</v>
      </c>
      <c r="I32" s="319">
        <f>H32-G32</f>
        <v>0</v>
      </c>
      <c r="J32" s="244">
        <f>I32/G32*100</f>
        <v>0</v>
      </c>
      <c r="K32" s="215" t="s">
        <v>49</v>
      </c>
      <c r="L32" s="364">
        <v>50000</v>
      </c>
      <c r="M32" s="393" t="s">
        <v>272</v>
      </c>
      <c r="N32" s="369">
        <v>1</v>
      </c>
      <c r="O32" s="393" t="s">
        <v>272</v>
      </c>
      <c r="P32" s="369">
        <v>20</v>
      </c>
      <c r="Q32" s="340" t="s">
        <v>2</v>
      </c>
      <c r="R32" s="309">
        <f t="shared" ref="R32:R37" si="1">L32*N32*P32</f>
        <v>1000000</v>
      </c>
      <c r="S32" s="89"/>
      <c r="T32" s="89"/>
      <c r="U32" s="89"/>
      <c r="V32" s="396"/>
      <c r="W32" s="134"/>
      <c r="X32" s="134"/>
      <c r="Y32" s="135"/>
      <c r="Z32" s="136"/>
      <c r="AA32" s="137"/>
    </row>
    <row r="33" spans="1:27" s="22" customFormat="1" ht="17.100000000000001" hidden="1" customHeight="1">
      <c r="A33" s="228"/>
      <c r="B33" s="229"/>
      <c r="C33" s="228"/>
      <c r="D33" s="229"/>
      <c r="E33" s="245"/>
      <c r="F33" s="206"/>
      <c r="G33" s="323">
        <f>H33</f>
        <v>0</v>
      </c>
      <c r="H33" s="323"/>
      <c r="I33" s="323"/>
      <c r="J33" s="240"/>
      <c r="K33" s="218" t="s">
        <v>492</v>
      </c>
      <c r="L33" s="365"/>
      <c r="M33" s="140" t="s">
        <v>272</v>
      </c>
      <c r="N33" s="367">
        <v>1</v>
      </c>
      <c r="O33" s="140" t="s">
        <v>272</v>
      </c>
      <c r="P33" s="367" t="s">
        <v>271</v>
      </c>
      <c r="Q33" s="342" t="s">
        <v>2</v>
      </c>
      <c r="R33" s="309">
        <f t="shared" si="1"/>
        <v>0</v>
      </c>
      <c r="S33" s="89"/>
      <c r="T33" s="89"/>
      <c r="U33" s="89"/>
      <c r="V33" s="397"/>
      <c r="W33" s="134"/>
      <c r="X33" s="134"/>
      <c r="Y33" s="135"/>
      <c r="Z33" s="136"/>
      <c r="AA33" s="137"/>
    </row>
    <row r="34" spans="1:27" s="23" customFormat="1" ht="17.100000000000001" customHeight="1">
      <c r="A34" s="228"/>
      <c r="B34" s="229"/>
      <c r="C34" s="228"/>
      <c r="D34" s="229"/>
      <c r="E34" s="296" t="s">
        <v>491</v>
      </c>
      <c r="F34" s="200" t="s">
        <v>490</v>
      </c>
      <c r="G34" s="319">
        <v>2200000</v>
      </c>
      <c r="H34" s="319">
        <f>SUM(R34:R37)</f>
        <v>2799999.6</v>
      </c>
      <c r="I34" s="330">
        <f>H34-G34</f>
        <v>599999.60000000009</v>
      </c>
      <c r="J34" s="244">
        <f>I34/G34*100</f>
        <v>27.272709090909096</v>
      </c>
      <c r="K34" s="226" t="s">
        <v>50</v>
      </c>
      <c r="L34" s="364">
        <v>50000</v>
      </c>
      <c r="M34" s="393" t="s">
        <v>272</v>
      </c>
      <c r="N34" s="369">
        <v>1</v>
      </c>
      <c r="O34" s="393" t="s">
        <v>272</v>
      </c>
      <c r="P34" s="369" t="s">
        <v>271</v>
      </c>
      <c r="Q34" s="344" t="s">
        <v>2</v>
      </c>
      <c r="R34" s="309">
        <f t="shared" si="1"/>
        <v>600000</v>
      </c>
      <c r="S34" s="90"/>
      <c r="T34" s="90"/>
      <c r="U34" s="90"/>
      <c r="V34" s="396"/>
      <c r="W34" s="134"/>
      <c r="X34" s="134"/>
      <c r="Y34" s="135"/>
      <c r="Z34" s="136"/>
      <c r="AA34" s="137"/>
    </row>
    <row r="35" spans="1:27" s="23" customFormat="1" ht="17.100000000000001" hidden="1" customHeight="1">
      <c r="A35" s="228"/>
      <c r="B35" s="229"/>
      <c r="C35" s="228"/>
      <c r="D35" s="229"/>
      <c r="E35" s="172"/>
      <c r="F35" s="172"/>
      <c r="G35" s="322"/>
      <c r="H35" s="322"/>
      <c r="I35" s="322" t="s">
        <v>489</v>
      </c>
      <c r="J35" s="270"/>
      <c r="K35" s="228" t="s">
        <v>51</v>
      </c>
      <c r="L35" s="362">
        <v>200000</v>
      </c>
      <c r="M35" s="354" t="s">
        <v>272</v>
      </c>
      <c r="N35" s="371">
        <v>1</v>
      </c>
      <c r="O35" s="354" t="s">
        <v>272</v>
      </c>
      <c r="P35" s="371">
        <v>4</v>
      </c>
      <c r="Q35" s="395" t="s">
        <v>2</v>
      </c>
      <c r="R35" s="311">
        <f t="shared" si="1"/>
        <v>800000</v>
      </c>
      <c r="S35" s="90"/>
      <c r="T35" s="90"/>
      <c r="U35" s="90"/>
      <c r="V35" s="396"/>
      <c r="W35" s="134"/>
      <c r="X35" s="134"/>
      <c r="Y35" s="135"/>
      <c r="Z35" s="136"/>
      <c r="AA35" s="137"/>
    </row>
    <row r="36" spans="1:27" s="23" customFormat="1" ht="17.100000000000001" hidden="1" customHeight="1">
      <c r="A36" s="228"/>
      <c r="B36" s="229"/>
      <c r="C36" s="228"/>
      <c r="D36" s="229"/>
      <c r="E36" s="206"/>
      <c r="F36" s="172"/>
      <c r="G36" s="322"/>
      <c r="H36" s="322"/>
      <c r="I36" s="322" t="s">
        <v>489</v>
      </c>
      <c r="J36" s="270"/>
      <c r="K36" s="228" t="s">
        <v>52</v>
      </c>
      <c r="L36" s="362">
        <v>100000</v>
      </c>
      <c r="M36" s="354" t="s">
        <v>272</v>
      </c>
      <c r="N36" s="371">
        <v>1</v>
      </c>
      <c r="O36" s="354" t="s">
        <v>272</v>
      </c>
      <c r="P36" s="371">
        <v>4</v>
      </c>
      <c r="Q36" s="395" t="s">
        <v>2</v>
      </c>
      <c r="R36" s="311">
        <f t="shared" si="1"/>
        <v>400000</v>
      </c>
      <c r="S36" s="90"/>
      <c r="T36" s="90"/>
      <c r="U36" s="90"/>
      <c r="V36" s="396"/>
      <c r="W36" s="134"/>
      <c r="X36" s="134"/>
      <c r="Y36" s="135"/>
      <c r="Z36" s="136"/>
      <c r="AA36" s="137"/>
    </row>
    <row r="37" spans="1:27" s="23" customFormat="1" ht="17.100000000000001" hidden="1" customHeight="1">
      <c r="A37" s="228"/>
      <c r="B37" s="229"/>
      <c r="C37" s="248"/>
      <c r="D37" s="232"/>
      <c r="E37" s="216"/>
      <c r="F37" s="216"/>
      <c r="G37" s="323"/>
      <c r="H37" s="323"/>
      <c r="I37" s="323" t="s">
        <v>489</v>
      </c>
      <c r="J37" s="240"/>
      <c r="K37" s="248" t="s">
        <v>53</v>
      </c>
      <c r="L37" s="365">
        <v>83333.3</v>
      </c>
      <c r="M37" s="140" t="s">
        <v>272</v>
      </c>
      <c r="N37" s="367">
        <v>1</v>
      </c>
      <c r="O37" s="140" t="s">
        <v>272</v>
      </c>
      <c r="P37" s="367" t="s">
        <v>271</v>
      </c>
      <c r="Q37" s="356" t="s">
        <v>2</v>
      </c>
      <c r="R37" s="312">
        <f t="shared" si="1"/>
        <v>999999.60000000009</v>
      </c>
      <c r="S37" s="90"/>
      <c r="T37" s="90"/>
      <c r="U37" s="90"/>
      <c r="V37" s="396"/>
      <c r="W37" s="134"/>
      <c r="X37" s="134"/>
      <c r="Y37" s="135"/>
      <c r="Z37" s="136"/>
      <c r="AA37" s="137"/>
    </row>
    <row r="38" spans="1:27" s="22" customFormat="1" ht="17.100000000000001" customHeight="1">
      <c r="A38" s="228"/>
      <c r="B38" s="229"/>
      <c r="C38" s="241">
        <v>13</v>
      </c>
      <c r="D38" s="1100" t="s">
        <v>447</v>
      </c>
      <c r="E38" s="1101"/>
      <c r="F38" s="1102"/>
      <c r="G38" s="320">
        <f>SUM(G39,G43,G60,G67,G75,G77)</f>
        <v>101760000</v>
      </c>
      <c r="H38" s="320">
        <f>SUM(H39,H43,H60,H67,H75,H77)</f>
        <v>115050004.8</v>
      </c>
      <c r="I38" s="320">
        <f>H38-G38</f>
        <v>13290004.799999997</v>
      </c>
      <c r="J38" s="240">
        <f>I38/G38*100</f>
        <v>13.060146226415092</v>
      </c>
      <c r="K38" s="197"/>
      <c r="L38" s="361"/>
      <c r="M38" s="388"/>
      <c r="N38" s="372"/>
      <c r="O38" s="388"/>
      <c r="P38" s="372"/>
      <c r="Q38" s="190"/>
      <c r="R38" s="309"/>
      <c r="S38" s="89"/>
      <c r="T38" s="89"/>
      <c r="U38" s="89"/>
      <c r="V38" s="397"/>
      <c r="W38" s="134"/>
      <c r="X38" s="134"/>
      <c r="Y38" s="135"/>
      <c r="Z38" s="136"/>
      <c r="AA38" s="137"/>
    </row>
    <row r="39" spans="1:27" s="22" customFormat="1" ht="17.100000000000001" customHeight="1">
      <c r="A39" s="228"/>
      <c r="B39" s="229"/>
      <c r="C39" s="226"/>
      <c r="D39" s="227"/>
      <c r="E39" s="296" t="s">
        <v>488</v>
      </c>
      <c r="F39" s="227" t="s">
        <v>487</v>
      </c>
      <c r="G39" s="319">
        <v>17000000</v>
      </c>
      <c r="H39" s="319">
        <f>SUM(R39:R42)</f>
        <v>18000004.800000001</v>
      </c>
      <c r="I39" s="330">
        <f>H39-G39</f>
        <v>1000004.8000000007</v>
      </c>
      <c r="J39" s="244">
        <f>I39/G39*100</f>
        <v>5.8823811764705924</v>
      </c>
      <c r="K39" s="271" t="s">
        <v>67</v>
      </c>
      <c r="L39" s="364">
        <v>100000</v>
      </c>
      <c r="M39" s="393" t="s">
        <v>272</v>
      </c>
      <c r="N39" s="369">
        <v>4</v>
      </c>
      <c r="O39" s="393" t="s">
        <v>272</v>
      </c>
      <c r="P39" s="369" t="s">
        <v>271</v>
      </c>
      <c r="Q39" s="340" t="s">
        <v>2</v>
      </c>
      <c r="R39" s="309">
        <f t="shared" ref="R39:R70" si="2">L39*N39*P39</f>
        <v>4800000</v>
      </c>
      <c r="S39" s="89"/>
      <c r="T39" s="89"/>
      <c r="U39" s="89"/>
      <c r="V39" s="396"/>
      <c r="W39" s="134"/>
      <c r="X39" s="134"/>
      <c r="Y39" s="135"/>
      <c r="Z39" s="136"/>
      <c r="AA39" s="137"/>
    </row>
    <row r="40" spans="1:27" s="22" customFormat="1" ht="17.100000000000001" hidden="1" customHeight="1">
      <c r="A40" s="228"/>
      <c r="B40" s="229"/>
      <c r="C40" s="228"/>
      <c r="D40" s="229"/>
      <c r="E40" s="254"/>
      <c r="F40" s="348"/>
      <c r="G40" s="322"/>
      <c r="H40" s="322"/>
      <c r="I40" s="322"/>
      <c r="J40" s="270"/>
      <c r="K40" s="272" t="s">
        <v>486</v>
      </c>
      <c r="L40" s="362">
        <v>13888.9</v>
      </c>
      <c r="M40" s="354" t="s">
        <v>272</v>
      </c>
      <c r="N40" s="371">
        <v>36</v>
      </c>
      <c r="O40" s="354" t="s">
        <v>272</v>
      </c>
      <c r="P40" s="371" t="s">
        <v>271</v>
      </c>
      <c r="Q40" s="341" t="s">
        <v>2</v>
      </c>
      <c r="R40" s="311">
        <f t="shared" si="2"/>
        <v>6000004.7999999998</v>
      </c>
      <c r="S40" s="89"/>
      <c r="T40" s="89"/>
      <c r="U40" s="89"/>
      <c r="V40" s="397"/>
      <c r="W40" s="134"/>
      <c r="X40" s="134"/>
      <c r="Y40" s="135"/>
      <c r="Z40" s="136"/>
      <c r="AA40" s="137"/>
    </row>
    <row r="41" spans="1:27" s="22" customFormat="1" ht="21" hidden="1">
      <c r="A41" s="228"/>
      <c r="B41" s="229"/>
      <c r="C41" s="228"/>
      <c r="D41" s="229"/>
      <c r="E41" s="254"/>
      <c r="F41" s="348"/>
      <c r="G41" s="322"/>
      <c r="H41" s="322"/>
      <c r="I41" s="322"/>
      <c r="J41" s="270"/>
      <c r="K41" s="272" t="s">
        <v>485</v>
      </c>
      <c r="L41" s="362"/>
      <c r="M41" s="354" t="s">
        <v>272</v>
      </c>
      <c r="N41" s="371">
        <v>1</v>
      </c>
      <c r="O41" s="354" t="s">
        <v>272</v>
      </c>
      <c r="P41" s="371" t="s">
        <v>271</v>
      </c>
      <c r="Q41" s="341" t="s">
        <v>2</v>
      </c>
      <c r="R41" s="311">
        <f t="shared" si="2"/>
        <v>0</v>
      </c>
      <c r="S41" s="89"/>
      <c r="T41" s="89"/>
      <c r="U41" s="89"/>
      <c r="V41" s="397"/>
      <c r="W41" s="134"/>
      <c r="X41" s="134"/>
      <c r="Y41" s="135"/>
      <c r="Z41" s="136"/>
      <c r="AA41" s="137"/>
    </row>
    <row r="42" spans="1:27" s="22" customFormat="1" ht="17.100000000000001" hidden="1" customHeight="1">
      <c r="A42" s="228"/>
      <c r="B42" s="229"/>
      <c r="C42" s="228"/>
      <c r="D42" s="229"/>
      <c r="E42" s="255"/>
      <c r="F42" s="350"/>
      <c r="G42" s="323"/>
      <c r="H42" s="323"/>
      <c r="I42" s="323"/>
      <c r="J42" s="240"/>
      <c r="K42" s="273" t="s">
        <v>68</v>
      </c>
      <c r="L42" s="365">
        <v>50000</v>
      </c>
      <c r="M42" s="140" t="s">
        <v>272</v>
      </c>
      <c r="N42" s="367">
        <v>36</v>
      </c>
      <c r="O42" s="140" t="s">
        <v>272</v>
      </c>
      <c r="P42" s="367">
        <v>4</v>
      </c>
      <c r="Q42" s="342" t="s">
        <v>2</v>
      </c>
      <c r="R42" s="312">
        <f t="shared" si="2"/>
        <v>7200000</v>
      </c>
      <c r="S42" s="89"/>
      <c r="T42" s="89"/>
      <c r="U42" s="89"/>
      <c r="V42" s="396"/>
      <c r="W42" s="134"/>
      <c r="X42" s="134"/>
      <c r="Y42" s="135"/>
      <c r="Z42" s="136"/>
      <c r="AA42" s="137"/>
    </row>
    <row r="43" spans="1:27" s="22" customFormat="1" ht="17.100000000000001" customHeight="1">
      <c r="A43" s="228"/>
      <c r="B43" s="229"/>
      <c r="C43" s="228"/>
      <c r="D43" s="229"/>
      <c r="E43" s="296" t="s">
        <v>484</v>
      </c>
      <c r="F43" s="200" t="s">
        <v>483</v>
      </c>
      <c r="G43" s="319">
        <v>38500000</v>
      </c>
      <c r="H43" s="319">
        <f>SUM(R43:R59)</f>
        <v>44160000</v>
      </c>
      <c r="I43" s="330">
        <f>H43-G43</f>
        <v>5660000</v>
      </c>
      <c r="J43" s="244">
        <f>I43/G43*100</f>
        <v>14.7012987012987</v>
      </c>
      <c r="K43" s="215" t="s">
        <v>54</v>
      </c>
      <c r="L43" s="364">
        <v>300000</v>
      </c>
      <c r="M43" s="393" t="s">
        <v>272</v>
      </c>
      <c r="N43" s="369">
        <v>1</v>
      </c>
      <c r="O43" s="393" t="s">
        <v>272</v>
      </c>
      <c r="P43" s="369" t="s">
        <v>271</v>
      </c>
      <c r="Q43" s="340" t="s">
        <v>2</v>
      </c>
      <c r="R43" s="309">
        <f t="shared" si="2"/>
        <v>3600000</v>
      </c>
      <c r="S43" s="89"/>
      <c r="T43" s="89"/>
      <c r="U43" s="89"/>
      <c r="V43" s="396"/>
      <c r="W43" s="134"/>
      <c r="X43" s="134"/>
      <c r="Y43" s="135"/>
      <c r="Z43" s="136"/>
      <c r="AA43" s="137"/>
    </row>
    <row r="44" spans="1:27" s="22" customFormat="1" ht="17.100000000000001" hidden="1" customHeight="1">
      <c r="A44" s="228"/>
      <c r="B44" s="229"/>
      <c r="C44" s="228"/>
      <c r="D44" s="229"/>
      <c r="E44" s="172"/>
      <c r="F44" s="206"/>
      <c r="G44" s="322"/>
      <c r="H44" s="322"/>
      <c r="I44" s="331"/>
      <c r="J44" s="270"/>
      <c r="K44" s="207" t="s">
        <v>55</v>
      </c>
      <c r="L44" s="362">
        <v>250000</v>
      </c>
      <c r="M44" s="354" t="s">
        <v>272</v>
      </c>
      <c r="N44" s="371">
        <v>1</v>
      </c>
      <c r="O44" s="354" t="s">
        <v>272</v>
      </c>
      <c r="P44" s="371" t="s">
        <v>271</v>
      </c>
      <c r="Q44" s="341" t="s">
        <v>2</v>
      </c>
      <c r="R44" s="311">
        <f t="shared" si="2"/>
        <v>3000000</v>
      </c>
      <c r="S44" s="89"/>
      <c r="T44" s="89"/>
      <c r="U44" s="89"/>
      <c r="V44" s="396"/>
      <c r="W44" s="134"/>
      <c r="X44" s="134"/>
      <c r="Y44" s="135"/>
      <c r="Z44" s="136"/>
      <c r="AA44" s="137"/>
    </row>
    <row r="45" spans="1:27" s="22" customFormat="1" ht="17.100000000000001" hidden="1" customHeight="1">
      <c r="A45" s="228"/>
      <c r="B45" s="229"/>
      <c r="C45" s="228"/>
      <c r="D45" s="229"/>
      <c r="E45" s="251"/>
      <c r="F45" s="206"/>
      <c r="G45" s="322"/>
      <c r="H45" s="322"/>
      <c r="I45" s="331"/>
      <c r="J45" s="270"/>
      <c r="K45" s="207" t="s">
        <v>56</v>
      </c>
      <c r="L45" s="362">
        <v>12000</v>
      </c>
      <c r="M45" s="354" t="s">
        <v>272</v>
      </c>
      <c r="N45" s="371">
        <v>5</v>
      </c>
      <c r="O45" s="354" t="s">
        <v>272</v>
      </c>
      <c r="P45" s="371" t="s">
        <v>271</v>
      </c>
      <c r="Q45" s="341" t="s">
        <v>2</v>
      </c>
      <c r="R45" s="311">
        <f t="shared" si="2"/>
        <v>720000</v>
      </c>
      <c r="S45" s="89"/>
      <c r="T45" s="89"/>
      <c r="U45" s="89"/>
      <c r="V45" s="396"/>
      <c r="W45" s="134"/>
      <c r="X45" s="134"/>
      <c r="Y45" s="135"/>
      <c r="Z45" s="136"/>
      <c r="AA45" s="137"/>
    </row>
    <row r="46" spans="1:27" s="22" customFormat="1" ht="17.100000000000001" hidden="1" customHeight="1">
      <c r="A46" s="228"/>
      <c r="B46" s="229"/>
      <c r="C46" s="228"/>
      <c r="D46" s="229"/>
      <c r="E46" s="206"/>
      <c r="F46" s="206"/>
      <c r="G46" s="322"/>
      <c r="H46" s="322"/>
      <c r="I46" s="331"/>
      <c r="J46" s="270"/>
      <c r="K46" s="207" t="s">
        <v>57</v>
      </c>
      <c r="L46" s="362">
        <v>500000</v>
      </c>
      <c r="M46" s="354" t="s">
        <v>272</v>
      </c>
      <c r="N46" s="371">
        <v>1</v>
      </c>
      <c r="O46" s="354" t="s">
        <v>272</v>
      </c>
      <c r="P46" s="371">
        <v>4</v>
      </c>
      <c r="Q46" s="341" t="s">
        <v>2</v>
      </c>
      <c r="R46" s="311">
        <f t="shared" si="2"/>
        <v>2000000</v>
      </c>
      <c r="S46" s="89"/>
      <c r="T46" s="89"/>
      <c r="U46" s="89"/>
      <c r="V46" s="396"/>
      <c r="W46" s="134"/>
      <c r="X46" s="134"/>
      <c r="Y46" s="135"/>
      <c r="Z46" s="136"/>
      <c r="AA46" s="137"/>
    </row>
    <row r="47" spans="1:27" s="22" customFormat="1" ht="17.100000000000001" hidden="1" customHeight="1">
      <c r="A47" s="228"/>
      <c r="B47" s="229"/>
      <c r="C47" s="228"/>
      <c r="D47" s="229"/>
      <c r="E47" s="206"/>
      <c r="F47" s="206"/>
      <c r="G47" s="322"/>
      <c r="H47" s="322"/>
      <c r="I47" s="331"/>
      <c r="J47" s="270"/>
      <c r="K47" s="207" t="s">
        <v>58</v>
      </c>
      <c r="L47" s="362">
        <v>700000</v>
      </c>
      <c r="M47" s="354" t="s">
        <v>272</v>
      </c>
      <c r="N47" s="371">
        <v>1</v>
      </c>
      <c r="O47" s="354" t="s">
        <v>272</v>
      </c>
      <c r="P47" s="371" t="s">
        <v>271</v>
      </c>
      <c r="Q47" s="341" t="s">
        <v>2</v>
      </c>
      <c r="R47" s="311">
        <f t="shared" si="2"/>
        <v>8400000</v>
      </c>
      <c r="S47" s="89"/>
      <c r="T47" s="89"/>
      <c r="U47" s="89"/>
      <c r="V47" s="396"/>
      <c r="W47" s="134"/>
      <c r="X47" s="134"/>
      <c r="Y47" s="135"/>
      <c r="Z47" s="136"/>
      <c r="AA47" s="137"/>
    </row>
    <row r="48" spans="1:27" s="22" customFormat="1" ht="17.100000000000001" hidden="1" customHeight="1">
      <c r="A48" s="228"/>
      <c r="B48" s="229"/>
      <c r="C48" s="228"/>
      <c r="D48" s="229"/>
      <c r="E48" s="206"/>
      <c r="F48" s="206"/>
      <c r="G48" s="322"/>
      <c r="H48" s="322"/>
      <c r="I48" s="331"/>
      <c r="J48" s="270"/>
      <c r="K48" s="207" t="s">
        <v>59</v>
      </c>
      <c r="L48" s="362">
        <v>300000</v>
      </c>
      <c r="M48" s="354" t="s">
        <v>272</v>
      </c>
      <c r="N48" s="371">
        <v>1</v>
      </c>
      <c r="O48" s="354" t="s">
        <v>272</v>
      </c>
      <c r="P48" s="371" t="s">
        <v>271</v>
      </c>
      <c r="Q48" s="341" t="s">
        <v>2</v>
      </c>
      <c r="R48" s="311">
        <f t="shared" si="2"/>
        <v>3600000</v>
      </c>
      <c r="S48" s="89"/>
      <c r="T48" s="89"/>
      <c r="U48" s="89"/>
      <c r="V48" s="396"/>
      <c r="W48" s="134"/>
      <c r="X48" s="134"/>
      <c r="Y48" s="135"/>
      <c r="Z48" s="136"/>
      <c r="AA48" s="137"/>
    </row>
    <row r="49" spans="1:27" s="22" customFormat="1" ht="17.100000000000001" hidden="1" customHeight="1">
      <c r="A49" s="228"/>
      <c r="B49" s="229"/>
      <c r="C49" s="228"/>
      <c r="D49" s="229"/>
      <c r="E49" s="206"/>
      <c r="F49" s="206"/>
      <c r="G49" s="322"/>
      <c r="H49" s="322"/>
      <c r="I49" s="331"/>
      <c r="J49" s="270"/>
      <c r="K49" s="207" t="s">
        <v>60</v>
      </c>
      <c r="L49" s="362">
        <v>250000</v>
      </c>
      <c r="M49" s="354" t="s">
        <v>272</v>
      </c>
      <c r="N49" s="371">
        <v>1</v>
      </c>
      <c r="O49" s="354" t="s">
        <v>272</v>
      </c>
      <c r="P49" s="371" t="s">
        <v>271</v>
      </c>
      <c r="Q49" s="341" t="s">
        <v>2</v>
      </c>
      <c r="R49" s="311">
        <f t="shared" si="2"/>
        <v>3000000</v>
      </c>
      <c r="S49" s="89"/>
      <c r="T49" s="89"/>
      <c r="U49" s="89"/>
      <c r="V49" s="396"/>
      <c r="W49" s="134"/>
      <c r="X49" s="134"/>
      <c r="Y49" s="135"/>
      <c r="Z49" s="136"/>
      <c r="AA49" s="137"/>
    </row>
    <row r="50" spans="1:27" s="22" customFormat="1" ht="17.100000000000001" hidden="1" customHeight="1">
      <c r="A50" s="228"/>
      <c r="B50" s="229"/>
      <c r="C50" s="228"/>
      <c r="D50" s="229"/>
      <c r="E50" s="206"/>
      <c r="F50" s="206"/>
      <c r="G50" s="322"/>
      <c r="H50" s="322"/>
      <c r="I50" s="331"/>
      <c r="J50" s="270"/>
      <c r="K50" s="207" t="s">
        <v>482</v>
      </c>
      <c r="L50" s="362">
        <v>150000</v>
      </c>
      <c r="M50" s="354" t="s">
        <v>272</v>
      </c>
      <c r="N50" s="371">
        <v>1</v>
      </c>
      <c r="O50" s="354" t="s">
        <v>272</v>
      </c>
      <c r="P50" s="371" t="s">
        <v>271</v>
      </c>
      <c r="Q50" s="341" t="s">
        <v>2</v>
      </c>
      <c r="R50" s="311">
        <f t="shared" si="2"/>
        <v>1800000</v>
      </c>
      <c r="S50" s="89"/>
      <c r="T50" s="89"/>
      <c r="U50" s="89"/>
      <c r="V50" s="397"/>
      <c r="W50" s="134"/>
      <c r="X50" s="134"/>
      <c r="Y50" s="135"/>
      <c r="Z50" s="136"/>
      <c r="AA50" s="137"/>
    </row>
    <row r="51" spans="1:27" s="22" customFormat="1" ht="17.100000000000001" hidden="1" customHeight="1">
      <c r="A51" s="228"/>
      <c r="B51" s="229"/>
      <c r="C51" s="228"/>
      <c r="D51" s="229"/>
      <c r="E51" s="206"/>
      <c r="F51" s="206"/>
      <c r="G51" s="322"/>
      <c r="H51" s="322"/>
      <c r="I51" s="331"/>
      <c r="J51" s="270"/>
      <c r="K51" s="207" t="s">
        <v>61</v>
      </c>
      <c r="L51" s="362">
        <v>300000</v>
      </c>
      <c r="M51" s="354" t="s">
        <v>272</v>
      </c>
      <c r="N51" s="371">
        <v>1</v>
      </c>
      <c r="O51" s="354" t="s">
        <v>272</v>
      </c>
      <c r="P51" s="371" t="s">
        <v>271</v>
      </c>
      <c r="Q51" s="341" t="s">
        <v>2</v>
      </c>
      <c r="R51" s="311">
        <f t="shared" si="2"/>
        <v>3600000</v>
      </c>
      <c r="S51" s="89"/>
      <c r="T51" s="89"/>
      <c r="U51" s="89"/>
      <c r="V51" s="396"/>
      <c r="W51" s="134"/>
      <c r="X51" s="134"/>
      <c r="Y51" s="135"/>
      <c r="Z51" s="136"/>
      <c r="AA51" s="137"/>
    </row>
    <row r="52" spans="1:27" s="22" customFormat="1" ht="17.100000000000001" hidden="1" customHeight="1">
      <c r="A52" s="228"/>
      <c r="B52" s="229"/>
      <c r="C52" s="228"/>
      <c r="D52" s="229"/>
      <c r="E52" s="206"/>
      <c r="F52" s="206"/>
      <c r="G52" s="322"/>
      <c r="H52" s="322"/>
      <c r="I52" s="331"/>
      <c r="J52" s="270"/>
      <c r="K52" s="207" t="s">
        <v>62</v>
      </c>
      <c r="L52" s="362">
        <v>40000</v>
      </c>
      <c r="M52" s="354" t="s">
        <v>272</v>
      </c>
      <c r="N52" s="371">
        <v>1</v>
      </c>
      <c r="O52" s="354" t="s">
        <v>272</v>
      </c>
      <c r="P52" s="371" t="s">
        <v>271</v>
      </c>
      <c r="Q52" s="341" t="s">
        <v>2</v>
      </c>
      <c r="R52" s="311">
        <f t="shared" si="2"/>
        <v>480000</v>
      </c>
      <c r="S52" s="89"/>
      <c r="T52" s="89"/>
      <c r="U52" s="89"/>
      <c r="V52" s="396"/>
      <c r="W52" s="134"/>
      <c r="X52" s="134"/>
      <c r="Y52" s="135"/>
      <c r="Z52" s="136"/>
      <c r="AA52" s="137"/>
    </row>
    <row r="53" spans="1:27" s="22" customFormat="1" ht="17.100000000000001" hidden="1" customHeight="1">
      <c r="A53" s="228"/>
      <c r="B53" s="229"/>
      <c r="C53" s="228"/>
      <c r="D53" s="229"/>
      <c r="E53" s="206"/>
      <c r="F53" s="206"/>
      <c r="G53" s="322"/>
      <c r="H53" s="322"/>
      <c r="I53" s="331"/>
      <c r="J53" s="270"/>
      <c r="K53" s="207" t="s">
        <v>63</v>
      </c>
      <c r="L53" s="362">
        <v>100000</v>
      </c>
      <c r="M53" s="354" t="s">
        <v>272</v>
      </c>
      <c r="N53" s="371">
        <v>10</v>
      </c>
      <c r="O53" s="354" t="s">
        <v>272</v>
      </c>
      <c r="P53" s="371">
        <v>1</v>
      </c>
      <c r="Q53" s="341" t="s">
        <v>2</v>
      </c>
      <c r="R53" s="311">
        <f t="shared" si="2"/>
        <v>1000000</v>
      </c>
      <c r="S53" s="89"/>
      <c r="T53" s="89"/>
      <c r="U53" s="89"/>
      <c r="V53" s="396"/>
      <c r="W53" s="134"/>
      <c r="X53" s="134"/>
      <c r="Y53" s="135"/>
      <c r="Z53" s="136"/>
      <c r="AA53" s="137"/>
    </row>
    <row r="54" spans="1:27" s="22" customFormat="1" ht="16.5" hidden="1">
      <c r="A54" s="228"/>
      <c r="B54" s="229"/>
      <c r="C54" s="228"/>
      <c r="D54" s="229"/>
      <c r="E54" s="206"/>
      <c r="F54" s="206"/>
      <c r="G54" s="322"/>
      <c r="H54" s="322"/>
      <c r="I54" s="331"/>
      <c r="J54" s="270"/>
      <c r="K54" s="207" t="s">
        <v>64</v>
      </c>
      <c r="L54" s="362">
        <v>800000</v>
      </c>
      <c r="M54" s="354" t="s">
        <v>272</v>
      </c>
      <c r="N54" s="371">
        <v>1</v>
      </c>
      <c r="O54" s="354" t="s">
        <v>272</v>
      </c>
      <c r="P54" s="371">
        <v>2</v>
      </c>
      <c r="Q54" s="341" t="s">
        <v>2</v>
      </c>
      <c r="R54" s="311">
        <f t="shared" si="2"/>
        <v>1600000</v>
      </c>
      <c r="S54" s="89"/>
      <c r="T54" s="89"/>
      <c r="U54" s="89"/>
      <c r="V54" s="396"/>
      <c r="W54" s="134"/>
      <c r="X54" s="134"/>
      <c r="Y54" s="135"/>
      <c r="Z54" s="136"/>
      <c r="AA54" s="137"/>
    </row>
    <row r="55" spans="1:27" s="22" customFormat="1" ht="17.100000000000001" hidden="1" customHeight="1">
      <c r="A55" s="228"/>
      <c r="B55" s="229"/>
      <c r="C55" s="228"/>
      <c r="D55" s="229"/>
      <c r="E55" s="206"/>
      <c r="F55" s="206"/>
      <c r="G55" s="322"/>
      <c r="H55" s="322"/>
      <c r="I55" s="331"/>
      <c r="J55" s="270"/>
      <c r="K55" s="207" t="s">
        <v>65</v>
      </c>
      <c r="L55" s="362">
        <v>30000</v>
      </c>
      <c r="M55" s="354" t="s">
        <v>272</v>
      </c>
      <c r="N55" s="371">
        <v>1</v>
      </c>
      <c r="O55" s="354" t="s">
        <v>272</v>
      </c>
      <c r="P55" s="371" t="s">
        <v>271</v>
      </c>
      <c r="Q55" s="341" t="s">
        <v>2</v>
      </c>
      <c r="R55" s="311">
        <f t="shared" si="2"/>
        <v>360000</v>
      </c>
      <c r="S55" s="89"/>
      <c r="T55" s="89"/>
      <c r="U55" s="89"/>
      <c r="V55" s="396"/>
      <c r="W55" s="134"/>
      <c r="X55" s="134"/>
      <c r="Y55" s="135"/>
      <c r="Z55" s="136"/>
      <c r="AA55" s="137"/>
    </row>
    <row r="56" spans="1:27" s="22" customFormat="1" ht="17.100000000000001" hidden="1" customHeight="1">
      <c r="A56" s="228"/>
      <c r="B56" s="229"/>
      <c r="C56" s="228"/>
      <c r="D56" s="229"/>
      <c r="E56" s="206"/>
      <c r="F56" s="206"/>
      <c r="G56" s="322"/>
      <c r="H56" s="322"/>
      <c r="I56" s="331"/>
      <c r="J56" s="270"/>
      <c r="K56" s="207" t="s">
        <v>66</v>
      </c>
      <c r="L56" s="362">
        <v>100000</v>
      </c>
      <c r="M56" s="354" t="s">
        <v>272</v>
      </c>
      <c r="N56" s="371">
        <v>1</v>
      </c>
      <c r="O56" s="354" t="s">
        <v>272</v>
      </c>
      <c r="P56" s="371" t="s">
        <v>271</v>
      </c>
      <c r="Q56" s="341" t="s">
        <v>2</v>
      </c>
      <c r="R56" s="311">
        <f t="shared" si="2"/>
        <v>1200000</v>
      </c>
      <c r="S56" s="89"/>
      <c r="T56" s="89"/>
      <c r="U56" s="89"/>
      <c r="V56" s="396"/>
      <c r="W56" s="134"/>
      <c r="X56" s="134"/>
      <c r="Y56" s="135"/>
      <c r="Z56" s="136"/>
      <c r="AA56" s="137"/>
    </row>
    <row r="57" spans="1:27" s="22" customFormat="1" ht="17.100000000000001" hidden="1" customHeight="1">
      <c r="A57" s="228"/>
      <c r="B57" s="229"/>
      <c r="C57" s="228"/>
      <c r="D57" s="229"/>
      <c r="E57" s="206"/>
      <c r="F57" s="206"/>
      <c r="G57" s="322"/>
      <c r="H57" s="322"/>
      <c r="I57" s="331"/>
      <c r="J57" s="270"/>
      <c r="K57" s="207" t="s">
        <v>481</v>
      </c>
      <c r="L57" s="362">
        <v>5000000</v>
      </c>
      <c r="M57" s="354" t="s">
        <v>272</v>
      </c>
      <c r="N57" s="371">
        <v>1</v>
      </c>
      <c r="O57" s="354" t="s">
        <v>272</v>
      </c>
      <c r="P57" s="371">
        <v>1</v>
      </c>
      <c r="Q57" s="341" t="s">
        <v>2</v>
      </c>
      <c r="R57" s="311">
        <f t="shared" si="2"/>
        <v>5000000</v>
      </c>
      <c r="S57" s="89"/>
      <c r="T57" s="89"/>
      <c r="U57" s="89"/>
      <c r="V57" s="397"/>
      <c r="W57" s="134"/>
      <c r="X57" s="134"/>
      <c r="Y57" s="135"/>
      <c r="Z57" s="136"/>
      <c r="AA57" s="137"/>
    </row>
    <row r="58" spans="1:27" s="22" customFormat="1" ht="17.100000000000001" hidden="1" customHeight="1">
      <c r="A58" s="228"/>
      <c r="B58" s="229"/>
      <c r="C58" s="228"/>
      <c r="D58" s="229"/>
      <c r="E58" s="206"/>
      <c r="F58" s="206"/>
      <c r="G58" s="322"/>
      <c r="H58" s="322"/>
      <c r="I58" s="331"/>
      <c r="J58" s="270"/>
      <c r="K58" s="207" t="s">
        <v>480</v>
      </c>
      <c r="L58" s="362">
        <v>1500000</v>
      </c>
      <c r="M58" s="354" t="s">
        <v>272</v>
      </c>
      <c r="N58" s="371">
        <v>2</v>
      </c>
      <c r="O58" s="354" t="s">
        <v>272</v>
      </c>
      <c r="P58" s="371">
        <v>1</v>
      </c>
      <c r="Q58" s="341" t="s">
        <v>2</v>
      </c>
      <c r="R58" s="311">
        <f t="shared" si="2"/>
        <v>3000000</v>
      </c>
      <c r="S58" s="89"/>
      <c r="T58" s="89"/>
      <c r="U58" s="89"/>
      <c r="V58" s="397"/>
      <c r="W58" s="134"/>
      <c r="X58" s="134"/>
      <c r="Y58" s="135"/>
      <c r="Z58" s="136"/>
      <c r="AA58" s="137"/>
    </row>
    <row r="59" spans="1:27" s="22" customFormat="1" ht="17.100000000000001" hidden="1" customHeight="1">
      <c r="A59" s="228"/>
      <c r="B59" s="229"/>
      <c r="C59" s="228"/>
      <c r="D59" s="229"/>
      <c r="E59" s="223"/>
      <c r="F59" s="206"/>
      <c r="G59" s="322"/>
      <c r="H59" s="322"/>
      <c r="I59" s="331"/>
      <c r="J59" s="270"/>
      <c r="K59" s="207" t="s">
        <v>479</v>
      </c>
      <c r="L59" s="362">
        <v>150000</v>
      </c>
      <c r="M59" s="354" t="s">
        <v>272</v>
      </c>
      <c r="N59" s="371">
        <v>1</v>
      </c>
      <c r="O59" s="354" t="s">
        <v>272</v>
      </c>
      <c r="P59" s="371" t="s">
        <v>271</v>
      </c>
      <c r="Q59" s="341" t="s">
        <v>2</v>
      </c>
      <c r="R59" s="312">
        <f t="shared" si="2"/>
        <v>1800000</v>
      </c>
      <c r="S59" s="89"/>
      <c r="T59" s="89"/>
      <c r="U59" s="89"/>
      <c r="V59" s="397"/>
      <c r="W59" s="134"/>
      <c r="X59" s="134"/>
      <c r="Y59" s="135"/>
      <c r="Z59" s="136"/>
      <c r="AA59" s="137"/>
    </row>
    <row r="60" spans="1:27" s="22" customFormat="1" ht="17.100000000000001" customHeight="1">
      <c r="A60" s="228"/>
      <c r="B60" s="229"/>
      <c r="C60" s="228"/>
      <c r="D60" s="229"/>
      <c r="E60" s="296" t="s">
        <v>478</v>
      </c>
      <c r="F60" s="200" t="s">
        <v>477</v>
      </c>
      <c r="G60" s="319">
        <v>28100000</v>
      </c>
      <c r="H60" s="319">
        <f>SUM(R60:R66)</f>
        <v>27400000</v>
      </c>
      <c r="I60" s="330">
        <f>H60-G60</f>
        <v>-700000</v>
      </c>
      <c r="J60" s="244">
        <f>I60/G60*100</f>
        <v>-2.4911032028469751</v>
      </c>
      <c r="K60" s="215" t="s">
        <v>69</v>
      </c>
      <c r="L60" s="364">
        <v>50000</v>
      </c>
      <c r="M60" s="393" t="s">
        <v>272</v>
      </c>
      <c r="N60" s="369">
        <v>1</v>
      </c>
      <c r="O60" s="393" t="s">
        <v>272</v>
      </c>
      <c r="P60" s="369" t="s">
        <v>271</v>
      </c>
      <c r="Q60" s="340" t="s">
        <v>2</v>
      </c>
      <c r="R60" s="309">
        <f t="shared" si="2"/>
        <v>600000</v>
      </c>
      <c r="S60" s="89"/>
      <c r="T60" s="89"/>
      <c r="U60" s="89"/>
      <c r="V60" s="397"/>
      <c r="W60" s="134"/>
      <c r="X60" s="134"/>
      <c r="Y60" s="135"/>
      <c r="Z60" s="136"/>
      <c r="AA60" s="137"/>
    </row>
    <row r="61" spans="1:27" s="22" customFormat="1" ht="16.5" hidden="1" customHeight="1">
      <c r="A61" s="228"/>
      <c r="B61" s="229"/>
      <c r="C61" s="228"/>
      <c r="D61" s="229"/>
      <c r="E61" s="256"/>
      <c r="F61" s="206"/>
      <c r="G61" s="322"/>
      <c r="H61" s="322"/>
      <c r="I61" s="322"/>
      <c r="J61" s="270"/>
      <c r="K61" s="207" t="s">
        <v>476</v>
      </c>
      <c r="L61" s="362">
        <v>300000</v>
      </c>
      <c r="M61" s="354" t="s">
        <v>272</v>
      </c>
      <c r="N61" s="371">
        <v>1</v>
      </c>
      <c r="O61" s="354" t="s">
        <v>272</v>
      </c>
      <c r="P61" s="371" t="s">
        <v>271</v>
      </c>
      <c r="Q61" s="394" t="s">
        <v>2</v>
      </c>
      <c r="R61" s="311">
        <f t="shared" si="2"/>
        <v>3600000</v>
      </c>
      <c r="S61" s="89"/>
      <c r="T61" s="89"/>
      <c r="U61" s="89"/>
      <c r="V61" s="396"/>
      <c r="W61" s="134"/>
      <c r="X61" s="134"/>
      <c r="Y61" s="135"/>
      <c r="Z61" s="136"/>
      <c r="AA61" s="137"/>
    </row>
    <row r="62" spans="1:27" s="22" customFormat="1" ht="17.100000000000001" hidden="1" customHeight="1">
      <c r="A62" s="228"/>
      <c r="B62" s="229"/>
      <c r="C62" s="228"/>
      <c r="D62" s="229"/>
      <c r="E62" s="206"/>
      <c r="F62" s="206"/>
      <c r="G62" s="322"/>
      <c r="H62" s="322"/>
      <c r="I62" s="322"/>
      <c r="J62" s="270"/>
      <c r="K62" s="207" t="s">
        <v>70</v>
      </c>
      <c r="L62" s="362">
        <v>750000</v>
      </c>
      <c r="M62" s="354" t="s">
        <v>272</v>
      </c>
      <c r="N62" s="371">
        <v>1</v>
      </c>
      <c r="O62" s="354" t="s">
        <v>272</v>
      </c>
      <c r="P62" s="371" t="s">
        <v>271</v>
      </c>
      <c r="Q62" s="341" t="s">
        <v>2</v>
      </c>
      <c r="R62" s="311">
        <f t="shared" si="2"/>
        <v>9000000</v>
      </c>
      <c r="S62" s="89"/>
      <c r="T62" s="89"/>
      <c r="U62" s="89"/>
      <c r="V62" s="396"/>
      <c r="W62" s="134"/>
      <c r="X62" s="134"/>
      <c r="Y62" s="135"/>
      <c r="Z62" s="136"/>
      <c r="AA62" s="137"/>
    </row>
    <row r="63" spans="1:27" s="22" customFormat="1" ht="17.100000000000001" hidden="1" customHeight="1">
      <c r="A63" s="228"/>
      <c r="B63" s="229"/>
      <c r="C63" s="228"/>
      <c r="D63" s="229"/>
      <c r="E63" s="206"/>
      <c r="F63" s="206"/>
      <c r="G63" s="322"/>
      <c r="H63" s="322"/>
      <c r="I63" s="322"/>
      <c r="J63" s="270"/>
      <c r="K63" s="207" t="s">
        <v>71</v>
      </c>
      <c r="L63" s="362">
        <v>1100000</v>
      </c>
      <c r="M63" s="354" t="s">
        <v>272</v>
      </c>
      <c r="N63" s="371">
        <v>1</v>
      </c>
      <c r="O63" s="354" t="s">
        <v>272</v>
      </c>
      <c r="P63" s="371" t="s">
        <v>271</v>
      </c>
      <c r="Q63" s="341" t="s">
        <v>2</v>
      </c>
      <c r="R63" s="311">
        <f t="shared" si="2"/>
        <v>13200000</v>
      </c>
      <c r="S63" s="89"/>
      <c r="T63" s="89"/>
      <c r="U63" s="89"/>
      <c r="V63" s="396"/>
      <c r="W63" s="134"/>
      <c r="X63" s="134"/>
      <c r="Y63" s="135"/>
      <c r="Z63" s="136"/>
      <c r="AA63" s="137"/>
    </row>
    <row r="64" spans="1:27" s="22" customFormat="1" ht="17.100000000000001" hidden="1" customHeight="1">
      <c r="A64" s="228"/>
      <c r="B64" s="229"/>
      <c r="C64" s="228"/>
      <c r="D64" s="229"/>
      <c r="E64" s="206"/>
      <c r="F64" s="206"/>
      <c r="G64" s="322"/>
      <c r="H64" s="322"/>
      <c r="I64" s="322"/>
      <c r="J64" s="270"/>
      <c r="K64" s="207" t="s">
        <v>72</v>
      </c>
      <c r="L64" s="362">
        <v>400000</v>
      </c>
      <c r="M64" s="354" t="s">
        <v>272</v>
      </c>
      <c r="N64" s="371">
        <v>1</v>
      </c>
      <c r="O64" s="354" t="s">
        <v>272</v>
      </c>
      <c r="P64" s="371">
        <v>1</v>
      </c>
      <c r="Q64" s="341" t="s">
        <v>2</v>
      </c>
      <c r="R64" s="311">
        <f t="shared" si="2"/>
        <v>400000</v>
      </c>
      <c r="S64" s="89"/>
      <c r="T64" s="89"/>
      <c r="U64" s="89"/>
      <c r="V64" s="396"/>
      <c r="W64" s="134"/>
      <c r="X64" s="134"/>
      <c r="Y64" s="135"/>
      <c r="Z64" s="136"/>
      <c r="AA64" s="137"/>
    </row>
    <row r="65" spans="1:27" s="22" customFormat="1" ht="17.100000000000001" hidden="1" customHeight="1">
      <c r="A65" s="228"/>
      <c r="B65" s="229"/>
      <c r="C65" s="228"/>
      <c r="D65" s="229"/>
      <c r="E65" s="206"/>
      <c r="F65" s="206"/>
      <c r="G65" s="322"/>
      <c r="H65" s="322"/>
      <c r="I65" s="322"/>
      <c r="J65" s="270"/>
      <c r="K65" s="207" t="s">
        <v>73</v>
      </c>
      <c r="L65" s="362">
        <v>50000</v>
      </c>
      <c r="M65" s="354" t="s">
        <v>272</v>
      </c>
      <c r="N65" s="371">
        <v>1</v>
      </c>
      <c r="O65" s="354" t="s">
        <v>272</v>
      </c>
      <c r="P65" s="371" t="s">
        <v>271</v>
      </c>
      <c r="Q65" s="341" t="s">
        <v>2</v>
      </c>
      <c r="R65" s="312">
        <f t="shared" si="2"/>
        <v>600000</v>
      </c>
      <c r="S65" s="89"/>
      <c r="T65" s="89"/>
      <c r="U65" s="89"/>
      <c r="V65" s="396"/>
      <c r="W65" s="134"/>
      <c r="X65" s="134"/>
      <c r="Y65" s="135"/>
      <c r="Z65" s="136"/>
      <c r="AA65" s="137"/>
    </row>
    <row r="66" spans="1:27" s="22" customFormat="1" ht="17.100000000000001" hidden="1" customHeight="1">
      <c r="A66" s="228"/>
      <c r="B66" s="229"/>
      <c r="C66" s="228"/>
      <c r="D66" s="229"/>
      <c r="E66" s="206"/>
      <c r="F66" s="223"/>
      <c r="G66" s="323">
        <f>H66</f>
        <v>0</v>
      </c>
      <c r="H66" s="323"/>
      <c r="I66" s="323"/>
      <c r="J66" s="240"/>
      <c r="K66" s="218" t="s">
        <v>74</v>
      </c>
      <c r="L66" s="365"/>
      <c r="M66" s="140" t="s">
        <v>272</v>
      </c>
      <c r="N66" s="367">
        <v>1</v>
      </c>
      <c r="O66" s="140" t="s">
        <v>272</v>
      </c>
      <c r="P66" s="367" t="s">
        <v>271</v>
      </c>
      <c r="Q66" s="342" t="s">
        <v>2</v>
      </c>
      <c r="R66" s="309">
        <f t="shared" si="2"/>
        <v>0</v>
      </c>
      <c r="S66" s="89"/>
      <c r="T66" s="89"/>
      <c r="U66" s="89"/>
      <c r="V66" s="396"/>
      <c r="W66" s="134"/>
      <c r="X66" s="134"/>
      <c r="Y66" s="135"/>
      <c r="Z66" s="136"/>
      <c r="AA66" s="137"/>
    </row>
    <row r="67" spans="1:27" s="22" customFormat="1" ht="17.100000000000001" customHeight="1">
      <c r="A67" s="228"/>
      <c r="B67" s="229"/>
      <c r="C67" s="228"/>
      <c r="D67" s="229"/>
      <c r="E67" s="296" t="s">
        <v>475</v>
      </c>
      <c r="F67" s="200" t="s">
        <v>474</v>
      </c>
      <c r="G67" s="319">
        <v>8160000</v>
      </c>
      <c r="H67" s="319">
        <f>SUM(R67:R74)</f>
        <v>8450000</v>
      </c>
      <c r="I67" s="330">
        <f>H67-G67</f>
        <v>290000</v>
      </c>
      <c r="J67" s="244">
        <f>I67/G67*100</f>
        <v>3.5539215686274508</v>
      </c>
      <c r="K67" s="215" t="s">
        <v>75</v>
      </c>
      <c r="L67" s="364">
        <v>250000</v>
      </c>
      <c r="M67" s="393" t="s">
        <v>272</v>
      </c>
      <c r="N67" s="369">
        <v>3</v>
      </c>
      <c r="O67" s="393" t="s">
        <v>272</v>
      </c>
      <c r="P67" s="369">
        <v>1</v>
      </c>
      <c r="Q67" s="340" t="s">
        <v>2</v>
      </c>
      <c r="R67" s="309">
        <f t="shared" si="2"/>
        <v>750000</v>
      </c>
      <c r="S67" s="89"/>
      <c r="T67" s="89"/>
      <c r="U67" s="89"/>
      <c r="V67" s="396"/>
      <c r="W67" s="134"/>
      <c r="X67" s="134"/>
      <c r="Y67" s="135"/>
      <c r="Z67" s="136"/>
      <c r="AA67" s="137"/>
    </row>
    <row r="68" spans="1:27" s="22" customFormat="1" ht="17.100000000000001" hidden="1" customHeight="1">
      <c r="A68" s="228"/>
      <c r="B68" s="229"/>
      <c r="C68" s="228"/>
      <c r="D68" s="229"/>
      <c r="E68" s="254"/>
      <c r="F68" s="206"/>
      <c r="G68" s="322"/>
      <c r="H68" s="322"/>
      <c r="I68" s="322"/>
      <c r="J68" s="270"/>
      <c r="K68" s="207" t="s">
        <v>473</v>
      </c>
      <c r="L68" s="362">
        <v>350000</v>
      </c>
      <c r="M68" s="354" t="s">
        <v>272</v>
      </c>
      <c r="N68" s="371">
        <v>6</v>
      </c>
      <c r="O68" s="354" t="s">
        <v>272</v>
      </c>
      <c r="P68" s="371">
        <v>1</v>
      </c>
      <c r="Q68" s="341" t="s">
        <v>2</v>
      </c>
      <c r="R68" s="311">
        <f t="shared" si="2"/>
        <v>2100000</v>
      </c>
      <c r="S68" s="89"/>
      <c r="T68" s="89"/>
      <c r="U68" s="89"/>
      <c r="V68" s="396"/>
      <c r="W68" s="134"/>
      <c r="X68" s="134"/>
      <c r="Y68" s="135"/>
      <c r="Z68" s="136"/>
      <c r="AA68" s="137"/>
    </row>
    <row r="69" spans="1:27" s="22" customFormat="1" ht="17.100000000000001" hidden="1" customHeight="1">
      <c r="A69" s="228"/>
      <c r="B69" s="229"/>
      <c r="C69" s="228"/>
      <c r="D69" s="229"/>
      <c r="E69" s="206"/>
      <c r="F69" s="206"/>
      <c r="G69" s="322"/>
      <c r="H69" s="322"/>
      <c r="I69" s="322"/>
      <c r="J69" s="270"/>
      <c r="K69" s="207" t="s">
        <v>472</v>
      </c>
      <c r="L69" s="362">
        <v>500000</v>
      </c>
      <c r="M69" s="354" t="s">
        <v>272</v>
      </c>
      <c r="N69" s="371">
        <v>1</v>
      </c>
      <c r="O69" s="354" t="s">
        <v>272</v>
      </c>
      <c r="P69" s="371">
        <v>1</v>
      </c>
      <c r="Q69" s="341" t="s">
        <v>2</v>
      </c>
      <c r="R69" s="311">
        <f t="shared" si="2"/>
        <v>500000</v>
      </c>
      <c r="S69" s="89"/>
      <c r="T69" s="89"/>
      <c r="U69" s="89"/>
      <c r="V69" s="397"/>
      <c r="W69" s="134"/>
      <c r="X69" s="134"/>
      <c r="Y69" s="135"/>
      <c r="Z69" s="136"/>
      <c r="AA69" s="137"/>
    </row>
    <row r="70" spans="1:27" s="22" customFormat="1" ht="17.100000000000001" hidden="1" customHeight="1">
      <c r="A70" s="228"/>
      <c r="B70" s="229"/>
      <c r="C70" s="228"/>
      <c r="D70" s="229"/>
      <c r="E70" s="206"/>
      <c r="F70" s="206"/>
      <c r="G70" s="322"/>
      <c r="H70" s="322"/>
      <c r="I70" s="322"/>
      <c r="J70" s="270"/>
      <c r="K70" s="207" t="s">
        <v>76</v>
      </c>
      <c r="L70" s="362">
        <v>300000</v>
      </c>
      <c r="M70" s="354" t="s">
        <v>272</v>
      </c>
      <c r="N70" s="371">
        <v>1</v>
      </c>
      <c r="O70" s="354" t="s">
        <v>272</v>
      </c>
      <c r="P70" s="371">
        <v>1</v>
      </c>
      <c r="Q70" s="341" t="s">
        <v>2</v>
      </c>
      <c r="R70" s="311">
        <f t="shared" si="2"/>
        <v>300000</v>
      </c>
      <c r="S70" s="89"/>
      <c r="T70" s="89"/>
      <c r="U70" s="89"/>
      <c r="V70" s="397"/>
      <c r="W70" s="134"/>
      <c r="X70" s="134"/>
      <c r="Y70" s="135"/>
      <c r="Z70" s="136"/>
      <c r="AA70" s="137"/>
    </row>
    <row r="71" spans="1:27" s="22" customFormat="1" ht="17.100000000000001" hidden="1" customHeight="1">
      <c r="A71" s="228"/>
      <c r="B71" s="229"/>
      <c r="C71" s="228"/>
      <c r="D71" s="229"/>
      <c r="E71" s="206"/>
      <c r="F71" s="206"/>
      <c r="G71" s="322"/>
      <c r="H71" s="322"/>
      <c r="I71" s="322"/>
      <c r="J71" s="270"/>
      <c r="K71" s="207" t="s">
        <v>77</v>
      </c>
      <c r="L71" s="362">
        <v>100000</v>
      </c>
      <c r="M71" s="354" t="s">
        <v>272</v>
      </c>
      <c r="N71" s="371">
        <v>1</v>
      </c>
      <c r="O71" s="354" t="s">
        <v>272</v>
      </c>
      <c r="P71" s="371">
        <v>14</v>
      </c>
      <c r="Q71" s="341" t="s">
        <v>2</v>
      </c>
      <c r="R71" s="311">
        <f t="shared" ref="R71:R102" si="3">L71*N71*P71</f>
        <v>1400000</v>
      </c>
      <c r="S71" s="89"/>
      <c r="T71" s="89"/>
      <c r="U71" s="89"/>
      <c r="V71" s="396"/>
      <c r="W71" s="134"/>
      <c r="X71" s="134"/>
      <c r="Y71" s="135"/>
      <c r="Z71" s="136"/>
      <c r="AA71" s="137"/>
    </row>
    <row r="72" spans="1:27" s="22" customFormat="1" ht="17.100000000000001" hidden="1" customHeight="1">
      <c r="A72" s="228"/>
      <c r="B72" s="229"/>
      <c r="C72" s="228"/>
      <c r="D72" s="229"/>
      <c r="E72" s="206"/>
      <c r="F72" s="206"/>
      <c r="G72" s="322"/>
      <c r="H72" s="322"/>
      <c r="I72" s="322"/>
      <c r="J72" s="270"/>
      <c r="K72" s="207" t="s">
        <v>78</v>
      </c>
      <c r="L72" s="362">
        <v>140000</v>
      </c>
      <c r="M72" s="354" t="s">
        <v>272</v>
      </c>
      <c r="N72" s="371">
        <v>1</v>
      </c>
      <c r="O72" s="354" t="s">
        <v>272</v>
      </c>
      <c r="P72" s="371">
        <v>14</v>
      </c>
      <c r="Q72" s="341" t="s">
        <v>2</v>
      </c>
      <c r="R72" s="311">
        <f t="shared" si="3"/>
        <v>1960000</v>
      </c>
      <c r="S72" s="89"/>
      <c r="T72" s="89"/>
      <c r="U72" s="89"/>
      <c r="V72" s="396"/>
      <c r="W72" s="134"/>
      <c r="X72" s="134"/>
      <c r="Y72" s="135"/>
      <c r="Z72" s="136"/>
      <c r="AA72" s="137"/>
    </row>
    <row r="73" spans="1:27" s="22" customFormat="1" ht="17.100000000000001" hidden="1" customHeight="1">
      <c r="A73" s="228"/>
      <c r="B73" s="229"/>
      <c r="C73" s="228"/>
      <c r="D73" s="229"/>
      <c r="E73" s="206"/>
      <c r="F73" s="206"/>
      <c r="G73" s="322"/>
      <c r="H73" s="322"/>
      <c r="I73" s="322"/>
      <c r="J73" s="270"/>
      <c r="K73" s="207" t="s">
        <v>471</v>
      </c>
      <c r="L73" s="362"/>
      <c r="M73" s="354" t="s">
        <v>272</v>
      </c>
      <c r="N73" s="371">
        <v>1</v>
      </c>
      <c r="O73" s="354" t="s">
        <v>272</v>
      </c>
      <c r="P73" s="371" t="s">
        <v>271</v>
      </c>
      <c r="Q73" s="341" t="s">
        <v>2</v>
      </c>
      <c r="R73" s="311">
        <f t="shared" si="3"/>
        <v>0</v>
      </c>
      <c r="S73" s="89"/>
      <c r="T73" s="89"/>
      <c r="U73" s="89"/>
      <c r="V73" s="396"/>
      <c r="W73" s="134"/>
      <c r="X73" s="134"/>
      <c r="Y73" s="135"/>
      <c r="Z73" s="136"/>
      <c r="AA73" s="137"/>
    </row>
    <row r="74" spans="1:27" s="22" customFormat="1" ht="17.100000000000001" hidden="1" customHeight="1">
      <c r="A74" s="228"/>
      <c r="B74" s="229"/>
      <c r="C74" s="228"/>
      <c r="D74" s="229"/>
      <c r="E74" s="223"/>
      <c r="F74" s="223"/>
      <c r="G74" s="323"/>
      <c r="H74" s="323"/>
      <c r="I74" s="323"/>
      <c r="J74" s="240"/>
      <c r="K74" s="218" t="s">
        <v>79</v>
      </c>
      <c r="L74" s="365">
        <v>120000</v>
      </c>
      <c r="M74" s="140" t="s">
        <v>272</v>
      </c>
      <c r="N74" s="367">
        <v>1</v>
      </c>
      <c r="O74" s="140" t="s">
        <v>272</v>
      </c>
      <c r="P74" s="367" t="s">
        <v>271</v>
      </c>
      <c r="Q74" s="342" t="s">
        <v>2</v>
      </c>
      <c r="R74" s="312">
        <f t="shared" si="3"/>
        <v>1440000</v>
      </c>
      <c r="S74" s="89"/>
      <c r="T74" s="89"/>
      <c r="U74" s="89"/>
      <c r="V74" s="396"/>
      <c r="W74" s="134"/>
      <c r="X74" s="134"/>
      <c r="Y74" s="135"/>
      <c r="Z74" s="136"/>
      <c r="AA74" s="137"/>
    </row>
    <row r="75" spans="1:27" s="22" customFormat="1" ht="17.100000000000001" customHeight="1">
      <c r="A75" s="228"/>
      <c r="B75" s="229"/>
      <c r="C75" s="228"/>
      <c r="D75" s="229"/>
      <c r="E75" s="296" t="s">
        <v>470</v>
      </c>
      <c r="F75" s="200" t="s">
        <v>469</v>
      </c>
      <c r="G75" s="319">
        <v>7000000</v>
      </c>
      <c r="H75" s="319">
        <f>SUM(R75:R76)</f>
        <v>10800000</v>
      </c>
      <c r="I75" s="330">
        <f>H75-G75</f>
        <v>3800000</v>
      </c>
      <c r="J75" s="244">
        <f>I75/G75*100</f>
        <v>54.285714285714285</v>
      </c>
      <c r="K75" s="215" t="s">
        <v>80</v>
      </c>
      <c r="L75" s="364">
        <v>600000</v>
      </c>
      <c r="M75" s="393" t="s">
        <v>272</v>
      </c>
      <c r="N75" s="369">
        <v>1</v>
      </c>
      <c r="O75" s="393" t="s">
        <v>272</v>
      </c>
      <c r="P75" s="369" t="s">
        <v>271</v>
      </c>
      <c r="Q75" s="340" t="s">
        <v>2</v>
      </c>
      <c r="R75" s="309">
        <f t="shared" si="3"/>
        <v>7200000</v>
      </c>
      <c r="S75" s="89"/>
      <c r="T75" s="89"/>
      <c r="U75" s="89"/>
      <c r="V75" s="396"/>
      <c r="W75" s="134"/>
      <c r="X75" s="134"/>
      <c r="Y75" s="135"/>
      <c r="Z75" s="136"/>
      <c r="AA75" s="137"/>
    </row>
    <row r="76" spans="1:27" s="22" customFormat="1" ht="17.100000000000001" hidden="1" customHeight="1">
      <c r="A76" s="228"/>
      <c r="B76" s="229"/>
      <c r="C76" s="228"/>
      <c r="D76" s="229"/>
      <c r="E76" s="173"/>
      <c r="F76" s="206"/>
      <c r="G76" s="322"/>
      <c r="H76" s="322"/>
      <c r="I76" s="322"/>
      <c r="J76" s="270"/>
      <c r="K76" s="207" t="s">
        <v>468</v>
      </c>
      <c r="L76" s="362">
        <v>300000</v>
      </c>
      <c r="M76" s="354" t="s">
        <v>272</v>
      </c>
      <c r="N76" s="371">
        <v>1</v>
      </c>
      <c r="O76" s="354" t="s">
        <v>272</v>
      </c>
      <c r="P76" s="371" t="s">
        <v>271</v>
      </c>
      <c r="Q76" s="341" t="s">
        <v>2</v>
      </c>
      <c r="R76" s="312">
        <f t="shared" si="3"/>
        <v>3600000</v>
      </c>
      <c r="S76" s="89"/>
      <c r="T76" s="89"/>
      <c r="U76" s="89"/>
      <c r="V76" s="396"/>
      <c r="W76" s="134"/>
      <c r="X76" s="134"/>
      <c r="Y76" s="135"/>
      <c r="Z76" s="136"/>
      <c r="AA76" s="137"/>
    </row>
    <row r="77" spans="1:27" s="22" customFormat="1" ht="17.100000000000001" customHeight="1">
      <c r="A77" s="228"/>
      <c r="B77" s="229"/>
      <c r="C77" s="228"/>
      <c r="D77" s="229"/>
      <c r="E77" s="296" t="s">
        <v>467</v>
      </c>
      <c r="F77" s="200" t="s">
        <v>464</v>
      </c>
      <c r="G77" s="319">
        <v>3000000</v>
      </c>
      <c r="H77" s="319">
        <f>SUM(R77:R79)</f>
        <v>6240000</v>
      </c>
      <c r="I77" s="330">
        <f>H77-G77</f>
        <v>3240000</v>
      </c>
      <c r="J77" s="236">
        <f>I77/G77*100</f>
        <v>108</v>
      </c>
      <c r="K77" s="215" t="s">
        <v>466</v>
      </c>
      <c r="L77" s="364">
        <v>150000</v>
      </c>
      <c r="M77" s="393" t="s">
        <v>272</v>
      </c>
      <c r="N77" s="369">
        <v>1</v>
      </c>
      <c r="O77" s="393" t="s">
        <v>272</v>
      </c>
      <c r="P77" s="369" t="s">
        <v>271</v>
      </c>
      <c r="Q77" s="340" t="s">
        <v>2</v>
      </c>
      <c r="R77" s="309">
        <f t="shared" si="3"/>
        <v>1800000</v>
      </c>
      <c r="S77" s="89"/>
      <c r="T77" s="89"/>
      <c r="U77" s="89"/>
      <c r="V77" s="396"/>
      <c r="W77" s="134"/>
      <c r="X77" s="134"/>
      <c r="Y77" s="135"/>
      <c r="Z77" s="136"/>
      <c r="AA77" s="137"/>
    </row>
    <row r="78" spans="1:27" s="22" customFormat="1" ht="17.100000000000001" hidden="1" customHeight="1">
      <c r="A78" s="228"/>
      <c r="B78" s="229"/>
      <c r="C78" s="228"/>
      <c r="D78" s="229"/>
      <c r="E78" s="297"/>
      <c r="F78" s="172"/>
      <c r="G78" s="322"/>
      <c r="H78" s="322"/>
      <c r="I78" s="322"/>
      <c r="J78" s="270"/>
      <c r="K78" s="207" t="s">
        <v>465</v>
      </c>
      <c r="L78" s="362">
        <v>90000</v>
      </c>
      <c r="M78" s="354" t="s">
        <v>272</v>
      </c>
      <c r="N78" s="371">
        <v>36</v>
      </c>
      <c r="O78" s="354" t="s">
        <v>272</v>
      </c>
      <c r="P78" s="371">
        <v>1</v>
      </c>
      <c r="Q78" s="341" t="s">
        <v>2</v>
      </c>
      <c r="R78" s="311">
        <f t="shared" si="3"/>
        <v>3240000</v>
      </c>
      <c r="S78" s="89"/>
      <c r="T78" s="89"/>
      <c r="U78" s="89"/>
      <c r="V78" s="396"/>
      <c r="W78" s="134"/>
      <c r="X78" s="134"/>
      <c r="Y78" s="135"/>
      <c r="Z78" s="136"/>
      <c r="AA78" s="137"/>
    </row>
    <row r="79" spans="1:27" s="22" customFormat="1" ht="17.100000000000001" hidden="1" customHeight="1">
      <c r="A79" s="248"/>
      <c r="B79" s="232"/>
      <c r="C79" s="248"/>
      <c r="D79" s="232"/>
      <c r="E79" s="173"/>
      <c r="F79" s="223"/>
      <c r="G79" s="323"/>
      <c r="H79" s="323"/>
      <c r="I79" s="323"/>
      <c r="J79" s="240"/>
      <c r="K79" s="218" t="s">
        <v>464</v>
      </c>
      <c r="L79" s="365">
        <v>100000</v>
      </c>
      <c r="M79" s="140" t="s">
        <v>272</v>
      </c>
      <c r="N79" s="367">
        <v>1</v>
      </c>
      <c r="O79" s="140" t="s">
        <v>272</v>
      </c>
      <c r="P79" s="367" t="s">
        <v>271</v>
      </c>
      <c r="Q79" s="342" t="s">
        <v>2</v>
      </c>
      <c r="R79" s="312">
        <f t="shared" si="3"/>
        <v>1200000</v>
      </c>
      <c r="S79" s="89"/>
      <c r="T79" s="89"/>
      <c r="U79" s="89"/>
      <c r="V79" s="396"/>
      <c r="W79" s="134"/>
      <c r="X79" s="134"/>
      <c r="Y79" s="135"/>
      <c r="Z79" s="136"/>
      <c r="AA79" s="137"/>
    </row>
    <row r="80" spans="1:27" s="22" customFormat="1" ht="17.100000000000001" customHeight="1">
      <c r="A80" s="257" t="s">
        <v>463</v>
      </c>
      <c r="B80" s="1100" t="s">
        <v>462</v>
      </c>
      <c r="C80" s="1101"/>
      <c r="D80" s="1101"/>
      <c r="E80" s="1101"/>
      <c r="F80" s="1102"/>
      <c r="G80" s="320">
        <f>SUM(G81)</f>
        <v>137352000</v>
      </c>
      <c r="H80" s="320">
        <f>H81</f>
        <v>150720000</v>
      </c>
      <c r="I80" s="320">
        <f>H80-G80</f>
        <v>13368000</v>
      </c>
      <c r="J80" s="236">
        <f>I80/G80*100</f>
        <v>9.7326576970120566</v>
      </c>
      <c r="K80" s="197"/>
      <c r="L80" s="361"/>
      <c r="M80" s="388"/>
      <c r="N80" s="372"/>
      <c r="O80" s="388"/>
      <c r="P80" s="372"/>
      <c r="Q80" s="190"/>
      <c r="R80" s="309">
        <f t="shared" si="3"/>
        <v>0</v>
      </c>
      <c r="S80" s="89"/>
      <c r="T80" s="89"/>
      <c r="U80" s="89"/>
      <c r="V80" s="397"/>
      <c r="W80" s="134"/>
      <c r="X80" s="134"/>
      <c r="Y80" s="135"/>
      <c r="Z80" s="136"/>
      <c r="AA80" s="137"/>
    </row>
    <row r="81" spans="1:27" s="22" customFormat="1" ht="17.100000000000001" customHeight="1">
      <c r="A81" s="261"/>
      <c r="B81" s="262"/>
      <c r="C81" s="257" t="s">
        <v>461</v>
      </c>
      <c r="D81" s="1090" t="s">
        <v>459</v>
      </c>
      <c r="E81" s="1091"/>
      <c r="F81" s="1092"/>
      <c r="G81" s="319">
        <f>SUM(G82,G85,G91)</f>
        <v>137352000</v>
      </c>
      <c r="H81" s="319">
        <f>SUM(H82:H93)</f>
        <v>150720000</v>
      </c>
      <c r="I81" s="319">
        <f>H81-G81</f>
        <v>13368000</v>
      </c>
      <c r="J81" s="240">
        <f>I81/G81*100</f>
        <v>9.7326576970120566</v>
      </c>
      <c r="K81" s="347"/>
      <c r="L81" s="364"/>
      <c r="M81" s="393"/>
      <c r="N81" s="369"/>
      <c r="O81" s="393"/>
      <c r="P81" s="369"/>
      <c r="Q81" s="340"/>
      <c r="R81" s="309">
        <f t="shared" si="3"/>
        <v>0</v>
      </c>
      <c r="S81" s="89"/>
      <c r="T81" s="89"/>
      <c r="U81" s="89"/>
      <c r="V81" s="397"/>
      <c r="W81" s="134"/>
      <c r="X81" s="134"/>
      <c r="Y81" s="135"/>
      <c r="Z81" s="136"/>
      <c r="AA81" s="137"/>
    </row>
    <row r="82" spans="1:27" s="23" customFormat="1" ht="17.100000000000001" customHeight="1">
      <c r="A82" s="263"/>
      <c r="B82" s="264"/>
      <c r="C82" s="261"/>
      <c r="D82" s="262"/>
      <c r="E82" s="176" t="s">
        <v>460</v>
      </c>
      <c r="F82" s="258" t="s">
        <v>459</v>
      </c>
      <c r="G82" s="319">
        <v>113652000</v>
      </c>
      <c r="H82" s="319">
        <f>SUM(R82:R84)</f>
        <v>134400000</v>
      </c>
      <c r="I82" s="330">
        <f>H82-G82</f>
        <v>20748000</v>
      </c>
      <c r="J82" s="244">
        <f>I82/G82*100</f>
        <v>18.255728011825571</v>
      </c>
      <c r="K82" s="226" t="s">
        <v>458</v>
      </c>
      <c r="L82" s="364">
        <v>11200000</v>
      </c>
      <c r="M82" s="393" t="s">
        <v>272</v>
      </c>
      <c r="N82" s="369">
        <v>1</v>
      </c>
      <c r="O82" s="393" t="s">
        <v>272</v>
      </c>
      <c r="P82" s="369" t="s">
        <v>271</v>
      </c>
      <c r="Q82" s="340" t="s">
        <v>2</v>
      </c>
      <c r="R82" s="309">
        <f t="shared" si="3"/>
        <v>134400000</v>
      </c>
      <c r="S82" s="90"/>
      <c r="T82" s="90"/>
      <c r="U82" s="90"/>
      <c r="V82" s="397"/>
      <c r="W82" s="134"/>
      <c r="X82" s="134"/>
      <c r="Y82" s="135"/>
      <c r="Z82" s="136"/>
      <c r="AA82" s="137"/>
    </row>
    <row r="83" spans="1:27" s="23" customFormat="1" ht="17.100000000000001" hidden="1" customHeight="1">
      <c r="A83" s="263"/>
      <c r="B83" s="264"/>
      <c r="C83" s="263"/>
      <c r="D83" s="264"/>
      <c r="E83" s="307"/>
      <c r="F83" s="258"/>
      <c r="G83" s="322"/>
      <c r="H83" s="322"/>
      <c r="I83" s="331"/>
      <c r="J83" s="270"/>
      <c r="K83" s="207" t="s">
        <v>457</v>
      </c>
      <c r="L83" s="362"/>
      <c r="M83" s="354" t="s">
        <v>272</v>
      </c>
      <c r="N83" s="371">
        <v>1</v>
      </c>
      <c r="O83" s="354" t="s">
        <v>272</v>
      </c>
      <c r="P83" s="371" t="s">
        <v>271</v>
      </c>
      <c r="Q83" s="341" t="s">
        <v>2</v>
      </c>
      <c r="R83" s="311">
        <f t="shared" si="3"/>
        <v>0</v>
      </c>
      <c r="S83" s="90"/>
      <c r="T83" s="90"/>
      <c r="U83" s="90"/>
      <c r="V83" s="397"/>
      <c r="W83" s="134"/>
      <c r="X83" s="134"/>
      <c r="Y83" s="135"/>
      <c r="Z83" s="136"/>
      <c r="AA83" s="137"/>
    </row>
    <row r="84" spans="1:27" s="23" customFormat="1" ht="17.100000000000001" hidden="1" customHeight="1">
      <c r="A84" s="263"/>
      <c r="B84" s="264"/>
      <c r="C84" s="263"/>
      <c r="D84" s="264"/>
      <c r="E84" s="175"/>
      <c r="F84" s="259"/>
      <c r="G84" s="323"/>
      <c r="H84" s="323"/>
      <c r="I84" s="332"/>
      <c r="J84" s="240"/>
      <c r="K84" s="218" t="s">
        <v>456</v>
      </c>
      <c r="L84" s="365"/>
      <c r="M84" s="140" t="s">
        <v>272</v>
      </c>
      <c r="N84" s="367">
        <v>1</v>
      </c>
      <c r="O84" s="140" t="s">
        <v>272</v>
      </c>
      <c r="P84" s="367" t="s">
        <v>271</v>
      </c>
      <c r="Q84" s="342" t="s">
        <v>2</v>
      </c>
      <c r="R84" s="312">
        <f t="shared" si="3"/>
        <v>0</v>
      </c>
      <c r="S84" s="90"/>
      <c r="T84" s="90"/>
      <c r="U84" s="90"/>
      <c r="V84" s="397"/>
      <c r="W84" s="134"/>
      <c r="X84" s="134"/>
      <c r="Y84" s="135"/>
      <c r="Z84" s="136"/>
      <c r="AA84" s="137"/>
    </row>
    <row r="85" spans="1:27" s="22" customFormat="1" ht="17.100000000000001" customHeight="1">
      <c r="A85" s="263"/>
      <c r="B85" s="264"/>
      <c r="C85" s="263"/>
      <c r="D85" s="264"/>
      <c r="E85" s="174" t="s">
        <v>455</v>
      </c>
      <c r="F85" s="260" t="s">
        <v>454</v>
      </c>
      <c r="G85" s="319">
        <v>10000000</v>
      </c>
      <c r="H85" s="319">
        <f>SUM(R85:R90)</f>
        <v>12000000</v>
      </c>
      <c r="I85" s="330">
        <f>H85-G85</f>
        <v>2000000</v>
      </c>
      <c r="J85" s="244">
        <f>I85/G85*100</f>
        <v>20</v>
      </c>
      <c r="K85" s="215" t="s">
        <v>81</v>
      </c>
      <c r="L85" s="364">
        <v>1000000</v>
      </c>
      <c r="M85" s="393" t="s">
        <v>272</v>
      </c>
      <c r="N85" s="369">
        <v>1</v>
      </c>
      <c r="O85" s="393" t="s">
        <v>272</v>
      </c>
      <c r="P85" s="369">
        <v>2</v>
      </c>
      <c r="Q85" s="340" t="s">
        <v>2</v>
      </c>
      <c r="R85" s="309">
        <f t="shared" si="3"/>
        <v>2000000</v>
      </c>
      <c r="S85" s="89"/>
      <c r="T85" s="89"/>
      <c r="U85" s="89"/>
      <c r="V85" s="397"/>
      <c r="W85" s="134"/>
      <c r="X85" s="134"/>
      <c r="Y85" s="135"/>
      <c r="Z85" s="136"/>
      <c r="AA85" s="137"/>
    </row>
    <row r="86" spans="1:27" s="22" customFormat="1" ht="17.100000000000001" hidden="1" customHeight="1">
      <c r="A86" s="263"/>
      <c r="B86" s="264"/>
      <c r="C86" s="263"/>
      <c r="D86" s="264"/>
      <c r="E86" s="258"/>
      <c r="F86" s="258"/>
      <c r="G86" s="322"/>
      <c r="H86" s="322"/>
      <c r="I86" s="322"/>
      <c r="J86" s="270"/>
      <c r="K86" s="207" t="s">
        <v>82</v>
      </c>
      <c r="L86" s="362">
        <v>1000000</v>
      </c>
      <c r="M86" s="354" t="s">
        <v>272</v>
      </c>
      <c r="N86" s="371">
        <v>1</v>
      </c>
      <c r="O86" s="354" t="s">
        <v>272</v>
      </c>
      <c r="P86" s="371">
        <v>2</v>
      </c>
      <c r="Q86" s="341" t="s">
        <v>2</v>
      </c>
      <c r="R86" s="311">
        <f t="shared" si="3"/>
        <v>2000000</v>
      </c>
      <c r="S86" s="89"/>
      <c r="T86" s="89"/>
      <c r="U86" s="89"/>
      <c r="V86" s="397"/>
      <c r="W86" s="134"/>
      <c r="X86" s="134"/>
      <c r="Y86" s="135"/>
      <c r="Z86" s="136"/>
      <c r="AA86" s="137"/>
    </row>
    <row r="87" spans="1:27" s="22" customFormat="1" ht="17.100000000000001" hidden="1" customHeight="1">
      <c r="A87" s="263"/>
      <c r="B87" s="264"/>
      <c r="C87" s="263"/>
      <c r="D87" s="264"/>
      <c r="E87" s="179"/>
      <c r="F87" s="258"/>
      <c r="G87" s="322"/>
      <c r="H87" s="322"/>
      <c r="I87" s="322"/>
      <c r="J87" s="270"/>
      <c r="K87" s="207" t="s">
        <v>83</v>
      </c>
      <c r="L87" s="362">
        <v>1000000</v>
      </c>
      <c r="M87" s="354" t="s">
        <v>272</v>
      </c>
      <c r="N87" s="371">
        <v>1</v>
      </c>
      <c r="O87" s="354" t="s">
        <v>272</v>
      </c>
      <c r="P87" s="371">
        <v>2</v>
      </c>
      <c r="Q87" s="341" t="s">
        <v>2</v>
      </c>
      <c r="R87" s="311">
        <f t="shared" si="3"/>
        <v>2000000</v>
      </c>
      <c r="S87" s="89"/>
      <c r="T87" s="89"/>
      <c r="U87" s="89"/>
      <c r="V87" s="397"/>
      <c r="W87" s="134"/>
      <c r="X87" s="134"/>
      <c r="Y87" s="135"/>
      <c r="Z87" s="136"/>
      <c r="AA87" s="137"/>
    </row>
    <row r="88" spans="1:27" s="22" customFormat="1" ht="17.100000000000001" hidden="1" customHeight="1">
      <c r="A88" s="263"/>
      <c r="B88" s="264"/>
      <c r="C88" s="263"/>
      <c r="D88" s="264"/>
      <c r="E88" s="179"/>
      <c r="F88" s="258"/>
      <c r="G88" s="322"/>
      <c r="H88" s="322"/>
      <c r="I88" s="322"/>
      <c r="J88" s="270"/>
      <c r="K88" s="207" t="s">
        <v>84</v>
      </c>
      <c r="L88" s="362">
        <v>1000000</v>
      </c>
      <c r="M88" s="354" t="s">
        <v>272</v>
      </c>
      <c r="N88" s="371">
        <v>1</v>
      </c>
      <c r="O88" s="354" t="s">
        <v>272</v>
      </c>
      <c r="P88" s="371">
        <v>2</v>
      </c>
      <c r="Q88" s="341" t="s">
        <v>2</v>
      </c>
      <c r="R88" s="311">
        <f t="shared" si="3"/>
        <v>2000000</v>
      </c>
      <c r="S88" s="89"/>
      <c r="T88" s="89"/>
      <c r="U88" s="89"/>
      <c r="V88" s="397"/>
      <c r="W88" s="134"/>
      <c r="X88" s="134"/>
      <c r="Y88" s="135"/>
      <c r="Z88" s="136"/>
      <c r="AA88" s="137"/>
    </row>
    <row r="89" spans="1:27" s="22" customFormat="1" ht="17.100000000000001" hidden="1" customHeight="1">
      <c r="A89" s="263"/>
      <c r="B89" s="264"/>
      <c r="C89" s="263"/>
      <c r="D89" s="264"/>
      <c r="E89" s="179"/>
      <c r="F89" s="258"/>
      <c r="G89" s="322"/>
      <c r="H89" s="322"/>
      <c r="I89" s="322"/>
      <c r="J89" s="270"/>
      <c r="K89" s="207"/>
      <c r="L89" s="362"/>
      <c r="M89" s="354" t="s">
        <v>272</v>
      </c>
      <c r="N89" s="371">
        <v>1</v>
      </c>
      <c r="O89" s="354" t="s">
        <v>272</v>
      </c>
      <c r="P89" s="371" t="s">
        <v>271</v>
      </c>
      <c r="Q89" s="341" t="s">
        <v>2</v>
      </c>
      <c r="R89" s="311">
        <f t="shared" si="3"/>
        <v>0</v>
      </c>
      <c r="S89" s="89"/>
      <c r="T89" s="89"/>
      <c r="U89" s="89"/>
      <c r="V89" s="397"/>
      <c r="W89" s="134"/>
      <c r="X89" s="134"/>
      <c r="Y89" s="135"/>
      <c r="Z89" s="136"/>
      <c r="AA89" s="137"/>
    </row>
    <row r="90" spans="1:27" s="22" customFormat="1" ht="17.100000000000001" hidden="1" customHeight="1">
      <c r="A90" s="263"/>
      <c r="B90" s="264"/>
      <c r="C90" s="263"/>
      <c r="D90" s="264"/>
      <c r="E90" s="239"/>
      <c r="F90" s="259"/>
      <c r="G90" s="323"/>
      <c r="H90" s="323"/>
      <c r="I90" s="323"/>
      <c r="J90" s="240"/>
      <c r="K90" s="218" t="s">
        <v>453</v>
      </c>
      <c r="L90" s="365">
        <v>2000000</v>
      </c>
      <c r="M90" s="140" t="s">
        <v>272</v>
      </c>
      <c r="N90" s="367">
        <v>1</v>
      </c>
      <c r="O90" s="140" t="s">
        <v>272</v>
      </c>
      <c r="P90" s="367">
        <v>2</v>
      </c>
      <c r="Q90" s="342" t="s">
        <v>2</v>
      </c>
      <c r="R90" s="312">
        <f t="shared" si="3"/>
        <v>4000000</v>
      </c>
      <c r="S90" s="89"/>
      <c r="T90" s="89"/>
      <c r="U90" s="89"/>
      <c r="V90" s="397"/>
      <c r="W90" s="134"/>
      <c r="X90" s="134"/>
      <c r="Y90" s="135"/>
      <c r="Z90" s="136"/>
      <c r="AA90" s="137"/>
    </row>
    <row r="91" spans="1:27" s="22" customFormat="1" ht="17.100000000000001" customHeight="1">
      <c r="A91" s="263"/>
      <c r="B91" s="264"/>
      <c r="C91" s="263"/>
      <c r="D91" s="264"/>
      <c r="E91" s="174" t="s">
        <v>452</v>
      </c>
      <c r="F91" s="260" t="s">
        <v>451</v>
      </c>
      <c r="G91" s="319">
        <v>13700000</v>
      </c>
      <c r="H91" s="319">
        <f>SUM(R91:R93)</f>
        <v>4320000</v>
      </c>
      <c r="I91" s="319">
        <f>H91-G91</f>
        <v>-9380000</v>
      </c>
      <c r="J91" s="236">
        <f>I91/G91*100</f>
        <v>-68.467153284671539</v>
      </c>
      <c r="K91" s="215" t="s">
        <v>85</v>
      </c>
      <c r="L91" s="364">
        <v>200000</v>
      </c>
      <c r="M91" s="393" t="s">
        <v>272</v>
      </c>
      <c r="N91" s="369">
        <v>1</v>
      </c>
      <c r="O91" s="393" t="s">
        <v>272</v>
      </c>
      <c r="P91" s="369" t="s">
        <v>271</v>
      </c>
      <c r="Q91" s="340" t="s">
        <v>2</v>
      </c>
      <c r="R91" s="309">
        <f t="shared" si="3"/>
        <v>2400000</v>
      </c>
      <c r="S91" s="89"/>
      <c r="T91" s="89"/>
      <c r="U91" s="89"/>
      <c r="V91" s="396"/>
      <c r="W91" s="134"/>
      <c r="X91" s="134"/>
      <c r="Y91" s="135"/>
      <c r="Z91" s="136"/>
      <c r="AA91" s="137"/>
    </row>
    <row r="92" spans="1:27" s="22" customFormat="1" ht="17.100000000000001" hidden="1" customHeight="1">
      <c r="A92" s="263"/>
      <c r="B92" s="264"/>
      <c r="C92" s="263"/>
      <c r="D92" s="264"/>
      <c r="E92" s="176"/>
      <c r="F92" s="258"/>
      <c r="G92" s="322"/>
      <c r="H92" s="322"/>
      <c r="I92" s="322"/>
      <c r="J92" s="270"/>
      <c r="K92" s="207" t="s">
        <v>86</v>
      </c>
      <c r="L92" s="362">
        <v>60000</v>
      </c>
      <c r="M92" s="354" t="s">
        <v>272</v>
      </c>
      <c r="N92" s="371">
        <v>1</v>
      </c>
      <c r="O92" s="354" t="s">
        <v>272</v>
      </c>
      <c r="P92" s="371" t="s">
        <v>271</v>
      </c>
      <c r="Q92" s="341" t="s">
        <v>2</v>
      </c>
      <c r="R92" s="311">
        <f t="shared" si="3"/>
        <v>720000</v>
      </c>
      <c r="S92" s="89"/>
      <c r="T92" s="89"/>
      <c r="U92" s="89"/>
      <c r="V92" s="396"/>
      <c r="W92" s="134"/>
      <c r="X92" s="134"/>
      <c r="Y92" s="135"/>
      <c r="Z92" s="136"/>
      <c r="AA92" s="137"/>
    </row>
    <row r="93" spans="1:27" s="22" customFormat="1" ht="17.100000000000001" hidden="1" customHeight="1">
      <c r="A93" s="266"/>
      <c r="B93" s="267"/>
      <c r="C93" s="266"/>
      <c r="D93" s="267"/>
      <c r="E93" s="177"/>
      <c r="F93" s="259"/>
      <c r="G93" s="323">
        <f>H93</f>
        <v>0</v>
      </c>
      <c r="H93" s="323"/>
      <c r="I93" s="323"/>
      <c r="J93" s="240"/>
      <c r="K93" s="218" t="s">
        <v>450</v>
      </c>
      <c r="L93" s="365">
        <v>100000</v>
      </c>
      <c r="M93" s="140" t="s">
        <v>272</v>
      </c>
      <c r="N93" s="367">
        <v>1</v>
      </c>
      <c r="O93" s="140" t="s">
        <v>272</v>
      </c>
      <c r="P93" s="367" t="s">
        <v>271</v>
      </c>
      <c r="Q93" s="342" t="s">
        <v>2</v>
      </c>
      <c r="R93" s="312">
        <f t="shared" si="3"/>
        <v>1200000</v>
      </c>
      <c r="S93" s="89"/>
      <c r="T93" s="89"/>
      <c r="U93" s="89"/>
      <c r="V93" s="396"/>
      <c r="W93" s="134"/>
      <c r="X93" s="134"/>
      <c r="Y93" s="135"/>
      <c r="Z93" s="136"/>
      <c r="AA93" s="137"/>
    </row>
    <row r="94" spans="1:27" s="22" customFormat="1" ht="17.100000000000001" customHeight="1">
      <c r="A94" s="257" t="s">
        <v>449</v>
      </c>
      <c r="B94" s="1087" t="s">
        <v>420</v>
      </c>
      <c r="C94" s="1088"/>
      <c r="D94" s="1088"/>
      <c r="E94" s="1088"/>
      <c r="F94" s="1089"/>
      <c r="G94" s="320">
        <f>SUM(G95,G114,G121)</f>
        <v>446226000</v>
      </c>
      <c r="H94" s="320">
        <f>SUM(H95,H114,H121)</f>
        <v>393451937.60000002</v>
      </c>
      <c r="I94" s="320">
        <f>H94-G94</f>
        <v>-52774062.399999976</v>
      </c>
      <c r="J94" s="236">
        <f>I94/G94*100</f>
        <v>-11.826756486623365</v>
      </c>
      <c r="K94" s="197"/>
      <c r="L94" s="361"/>
      <c r="M94" s="388"/>
      <c r="N94" s="372"/>
      <c r="O94" s="388"/>
      <c r="P94" s="372"/>
      <c r="Q94" s="190"/>
      <c r="R94" s="309">
        <f t="shared" si="3"/>
        <v>0</v>
      </c>
      <c r="S94" s="89"/>
      <c r="T94" s="89"/>
      <c r="U94" s="89"/>
      <c r="V94" s="397"/>
      <c r="W94" s="134"/>
      <c r="X94" s="134"/>
      <c r="Y94" s="135"/>
      <c r="Z94" s="136"/>
      <c r="AA94" s="137"/>
    </row>
    <row r="95" spans="1:27" s="22" customFormat="1" ht="17.100000000000001" customHeight="1">
      <c r="A95" s="352"/>
      <c r="B95" s="353"/>
      <c r="C95" s="257" t="s">
        <v>448</v>
      </c>
      <c r="D95" s="1090" t="s">
        <v>447</v>
      </c>
      <c r="E95" s="1091"/>
      <c r="F95" s="1092"/>
      <c r="G95" s="320">
        <f>SUM(G96,G101,G103,G106,G108,G109,G110)</f>
        <v>287232000</v>
      </c>
      <c r="H95" s="320">
        <f>SUM(H96:H113)</f>
        <v>247401940</v>
      </c>
      <c r="I95" s="320">
        <f>H95-G95</f>
        <v>-39830060</v>
      </c>
      <c r="J95" s="236">
        <f>I95/G95*100</f>
        <v>-13.866860238413548</v>
      </c>
      <c r="K95" s="197"/>
      <c r="L95" s="361"/>
      <c r="M95" s="388"/>
      <c r="N95" s="372"/>
      <c r="O95" s="388"/>
      <c r="P95" s="372"/>
      <c r="Q95" s="190"/>
      <c r="R95" s="309">
        <f t="shared" si="3"/>
        <v>0</v>
      </c>
      <c r="S95" s="89"/>
      <c r="T95" s="89"/>
      <c r="U95" s="89"/>
      <c r="V95" s="397"/>
      <c r="W95" s="134"/>
      <c r="X95" s="134"/>
      <c r="Y95" s="135"/>
      <c r="Z95" s="136"/>
      <c r="AA95" s="137"/>
    </row>
    <row r="96" spans="1:27" s="22" customFormat="1" ht="17.100000000000001" customHeight="1">
      <c r="A96" s="261"/>
      <c r="B96" s="262"/>
      <c r="C96" s="261"/>
      <c r="D96" s="262"/>
      <c r="E96" s="174" t="s">
        <v>446</v>
      </c>
      <c r="F96" s="260" t="s">
        <v>445</v>
      </c>
      <c r="G96" s="319">
        <v>206632000</v>
      </c>
      <c r="H96" s="319">
        <f>SUM(R96:R100)</f>
        <v>178201940</v>
      </c>
      <c r="I96" s="330">
        <f>H96-G96</f>
        <v>-28430060</v>
      </c>
      <c r="J96" s="244"/>
      <c r="K96" s="215" t="s">
        <v>444</v>
      </c>
      <c r="L96" s="362">
        <v>158823</v>
      </c>
      <c r="M96" s="393" t="s">
        <v>272</v>
      </c>
      <c r="N96" s="369">
        <v>65</v>
      </c>
      <c r="O96" s="393" t="s">
        <v>272</v>
      </c>
      <c r="P96" s="369" t="s">
        <v>271</v>
      </c>
      <c r="Q96" s="340" t="s">
        <v>2</v>
      </c>
      <c r="R96" s="309">
        <f t="shared" si="3"/>
        <v>123881940</v>
      </c>
      <c r="S96" s="89"/>
      <c r="T96" s="89"/>
      <c r="U96" s="89"/>
      <c r="V96" s="397"/>
      <c r="W96" s="134"/>
      <c r="X96" s="134"/>
      <c r="Y96" s="135"/>
      <c r="Z96" s="136"/>
      <c r="AA96" s="137"/>
    </row>
    <row r="97" spans="1:27" s="22" customFormat="1" ht="17.100000000000001" hidden="1" customHeight="1">
      <c r="A97" s="263"/>
      <c r="B97" s="264"/>
      <c r="C97" s="263"/>
      <c r="D97" s="264"/>
      <c r="E97" s="176"/>
      <c r="F97" s="258"/>
      <c r="G97" s="322"/>
      <c r="H97" s="322"/>
      <c r="I97" s="331"/>
      <c r="J97" s="270"/>
      <c r="K97" s="398" t="s">
        <v>443</v>
      </c>
      <c r="L97" s="391"/>
      <c r="M97" s="399" t="s">
        <v>272</v>
      </c>
      <c r="N97" s="400">
        <v>1</v>
      </c>
      <c r="O97" s="399" t="s">
        <v>272</v>
      </c>
      <c r="P97" s="400" t="s">
        <v>271</v>
      </c>
      <c r="Q97" s="392" t="s">
        <v>2</v>
      </c>
      <c r="R97" s="401">
        <f t="shared" si="3"/>
        <v>0</v>
      </c>
      <c r="S97" s="89"/>
      <c r="T97" s="89"/>
      <c r="U97" s="89"/>
      <c r="V97" s="397"/>
      <c r="W97" s="134"/>
      <c r="X97" s="134"/>
      <c r="Y97" s="135"/>
      <c r="Z97" s="136"/>
      <c r="AA97" s="137"/>
    </row>
    <row r="98" spans="1:27" s="22" customFormat="1" ht="17.100000000000001" hidden="1" customHeight="1">
      <c r="A98" s="263"/>
      <c r="B98" s="264"/>
      <c r="C98" s="263"/>
      <c r="D98" s="264"/>
      <c r="E98" s="176"/>
      <c r="F98" s="258"/>
      <c r="G98" s="322"/>
      <c r="H98" s="322"/>
      <c r="I98" s="331"/>
      <c r="J98" s="270"/>
      <c r="K98" s="207" t="s">
        <v>87</v>
      </c>
      <c r="L98" s="362">
        <v>5000000</v>
      </c>
      <c r="M98" s="354" t="s">
        <v>272</v>
      </c>
      <c r="N98" s="371">
        <v>1</v>
      </c>
      <c r="O98" s="354" t="s">
        <v>272</v>
      </c>
      <c r="P98" s="371">
        <v>1</v>
      </c>
      <c r="Q98" s="341" t="s">
        <v>2</v>
      </c>
      <c r="R98" s="311">
        <f t="shared" si="3"/>
        <v>5000000</v>
      </c>
      <c r="S98" s="89"/>
      <c r="T98" s="89"/>
      <c r="U98" s="89"/>
      <c r="V98" s="397"/>
      <c r="W98" s="134"/>
      <c r="X98" s="134"/>
      <c r="Y98" s="135"/>
      <c r="Z98" s="136"/>
      <c r="AA98" s="137"/>
    </row>
    <row r="99" spans="1:27" s="22" customFormat="1" ht="17.100000000000001" hidden="1" customHeight="1">
      <c r="A99" s="263"/>
      <c r="B99" s="264"/>
      <c r="C99" s="263"/>
      <c r="D99" s="264"/>
      <c r="E99" s="176"/>
      <c r="F99" s="258"/>
      <c r="G99" s="322"/>
      <c r="H99" s="322"/>
      <c r="I99" s="331"/>
      <c r="J99" s="270"/>
      <c r="K99" s="207" t="s">
        <v>30</v>
      </c>
      <c r="L99" s="362">
        <v>30000</v>
      </c>
      <c r="M99" s="354" t="s">
        <v>272</v>
      </c>
      <c r="N99" s="371">
        <v>65</v>
      </c>
      <c r="O99" s="354" t="s">
        <v>272</v>
      </c>
      <c r="P99" s="371" t="s">
        <v>271</v>
      </c>
      <c r="Q99" s="341" t="s">
        <v>2</v>
      </c>
      <c r="R99" s="311">
        <f t="shared" si="3"/>
        <v>23400000</v>
      </c>
      <c r="S99" s="89"/>
      <c r="T99" s="89"/>
      <c r="U99" s="89"/>
      <c r="V99" s="396"/>
      <c r="W99" s="134"/>
      <c r="X99" s="134"/>
      <c r="Y99" s="135"/>
      <c r="Z99" s="136"/>
      <c r="AA99" s="137"/>
    </row>
    <row r="100" spans="1:27" s="22" customFormat="1" ht="17.100000000000001" hidden="1" customHeight="1">
      <c r="A100" s="263"/>
      <c r="B100" s="264"/>
      <c r="C100" s="263"/>
      <c r="D100" s="264"/>
      <c r="E100" s="177"/>
      <c r="F100" s="259"/>
      <c r="G100" s="323"/>
      <c r="H100" s="323"/>
      <c r="I100" s="332"/>
      <c r="J100" s="240"/>
      <c r="K100" s="218" t="s">
        <v>45</v>
      </c>
      <c r="L100" s="365">
        <v>60000</v>
      </c>
      <c r="M100" s="140" t="s">
        <v>272</v>
      </c>
      <c r="N100" s="367">
        <v>36</v>
      </c>
      <c r="O100" s="140" t="s">
        <v>272</v>
      </c>
      <c r="P100" s="367" t="s">
        <v>271</v>
      </c>
      <c r="Q100" s="342" t="s">
        <v>2</v>
      </c>
      <c r="R100" s="312">
        <f t="shared" si="3"/>
        <v>25920000</v>
      </c>
      <c r="S100" s="89"/>
      <c r="T100" s="89"/>
      <c r="U100" s="89"/>
      <c r="V100" s="396"/>
      <c r="W100" s="134"/>
      <c r="X100" s="134"/>
      <c r="Y100" s="135"/>
      <c r="Z100" s="136"/>
      <c r="AA100" s="137"/>
    </row>
    <row r="101" spans="1:27" s="22" customFormat="1" ht="17.100000000000001" customHeight="1">
      <c r="A101" s="263"/>
      <c r="B101" s="264"/>
      <c r="C101" s="263"/>
      <c r="D101" s="264"/>
      <c r="E101" s="174" t="s">
        <v>442</v>
      </c>
      <c r="F101" s="258" t="s">
        <v>441</v>
      </c>
      <c r="G101" s="322">
        <v>6000000</v>
      </c>
      <c r="H101" s="322">
        <f>SUM(R101:R102)</f>
        <v>7200000</v>
      </c>
      <c r="I101" s="330">
        <f>H101-G101</f>
        <v>1200000</v>
      </c>
      <c r="J101" s="244">
        <f>I101/G101*100</f>
        <v>20</v>
      </c>
      <c r="K101" s="207" t="s">
        <v>89</v>
      </c>
      <c r="L101" s="362">
        <v>350000</v>
      </c>
      <c r="M101" s="354" t="s">
        <v>272</v>
      </c>
      <c r="N101" s="371">
        <v>1</v>
      </c>
      <c r="O101" s="354" t="s">
        <v>272</v>
      </c>
      <c r="P101" s="371" t="s">
        <v>271</v>
      </c>
      <c r="Q101" s="341" t="s">
        <v>2</v>
      </c>
      <c r="R101" s="309">
        <f t="shared" si="3"/>
        <v>4200000</v>
      </c>
      <c r="S101" s="89"/>
      <c r="T101" s="89"/>
      <c r="U101" s="89"/>
      <c r="V101" s="396"/>
      <c r="W101" s="134"/>
      <c r="X101" s="134"/>
      <c r="Y101" s="135"/>
      <c r="Z101" s="136"/>
      <c r="AA101" s="137"/>
    </row>
    <row r="102" spans="1:27" s="22" customFormat="1" ht="17.100000000000001" hidden="1" customHeight="1">
      <c r="A102" s="263"/>
      <c r="B102" s="264"/>
      <c r="C102" s="263"/>
      <c r="D102" s="264"/>
      <c r="E102" s="178"/>
      <c r="F102" s="259"/>
      <c r="G102" s="323"/>
      <c r="H102" s="323"/>
      <c r="I102" s="323"/>
      <c r="J102" s="240"/>
      <c r="K102" s="218" t="s">
        <v>90</v>
      </c>
      <c r="L102" s="365">
        <v>750000</v>
      </c>
      <c r="M102" s="140" t="s">
        <v>272</v>
      </c>
      <c r="N102" s="367">
        <v>1</v>
      </c>
      <c r="O102" s="140" t="s">
        <v>272</v>
      </c>
      <c r="P102" s="367">
        <v>4</v>
      </c>
      <c r="Q102" s="342" t="s">
        <v>2</v>
      </c>
      <c r="R102" s="312">
        <f t="shared" si="3"/>
        <v>3000000</v>
      </c>
      <c r="S102" s="89"/>
      <c r="T102" s="89"/>
      <c r="U102" s="89"/>
      <c r="V102" s="397"/>
      <c r="W102" s="134"/>
      <c r="X102" s="134"/>
      <c r="Y102" s="135"/>
      <c r="Z102" s="136"/>
      <c r="AA102" s="137"/>
    </row>
    <row r="103" spans="1:27" s="22" customFormat="1" ht="17.100000000000001" customHeight="1">
      <c r="A103" s="263"/>
      <c r="B103" s="264"/>
      <c r="C103" s="263"/>
      <c r="D103" s="264"/>
      <c r="E103" s="174" t="s">
        <v>440</v>
      </c>
      <c r="F103" s="260" t="s">
        <v>439</v>
      </c>
      <c r="G103" s="319">
        <v>18000000</v>
      </c>
      <c r="H103" s="319">
        <f>SUM(R103:R105)</f>
        <v>4680000</v>
      </c>
      <c r="I103" s="330">
        <f>H103-G103</f>
        <v>-13320000</v>
      </c>
      <c r="J103" s="244">
        <f>I103/G103*100</f>
        <v>-74</v>
      </c>
      <c r="K103" s="336" t="s">
        <v>27</v>
      </c>
      <c r="L103" s="362">
        <v>140000</v>
      </c>
      <c r="M103" s="354" t="s">
        <v>272</v>
      </c>
      <c r="N103" s="371">
        <v>1</v>
      </c>
      <c r="O103" s="354" t="s">
        <v>272</v>
      </c>
      <c r="P103" s="371" t="s">
        <v>271</v>
      </c>
      <c r="Q103" s="341" t="s">
        <v>2</v>
      </c>
      <c r="R103" s="309">
        <f t="shared" ref="R103:R134" si="4">L103*N103*P103</f>
        <v>1680000</v>
      </c>
      <c r="S103" s="89"/>
      <c r="T103" s="89"/>
      <c r="U103" s="89"/>
      <c r="V103" s="396"/>
      <c r="W103" s="134"/>
      <c r="X103" s="134"/>
      <c r="Y103" s="135"/>
      <c r="Z103" s="136"/>
      <c r="AA103" s="137"/>
    </row>
    <row r="104" spans="1:27" s="22" customFormat="1" ht="17.100000000000001" hidden="1" customHeight="1">
      <c r="A104" s="263"/>
      <c r="B104" s="264"/>
      <c r="C104" s="263"/>
      <c r="D104" s="264"/>
      <c r="E104" s="176"/>
      <c r="F104" s="258"/>
      <c r="G104" s="322">
        <f>H104</f>
        <v>0</v>
      </c>
      <c r="H104" s="322"/>
      <c r="I104" s="331"/>
      <c r="J104" s="270"/>
      <c r="K104" s="336"/>
      <c r="L104" s="362"/>
      <c r="M104" s="354" t="s">
        <v>272</v>
      </c>
      <c r="N104" s="371">
        <v>1</v>
      </c>
      <c r="O104" s="354" t="s">
        <v>272</v>
      </c>
      <c r="P104" s="371" t="s">
        <v>271</v>
      </c>
      <c r="Q104" s="341" t="s">
        <v>2</v>
      </c>
      <c r="R104" s="311">
        <f t="shared" si="4"/>
        <v>0</v>
      </c>
      <c r="S104" s="89"/>
      <c r="T104" s="89"/>
      <c r="U104" s="89"/>
      <c r="V104" s="397"/>
      <c r="W104" s="134"/>
      <c r="X104" s="134"/>
      <c r="Y104" s="135"/>
      <c r="Z104" s="136"/>
      <c r="AA104" s="137"/>
    </row>
    <row r="105" spans="1:27" s="23" customFormat="1" ht="17.100000000000001" hidden="1" customHeight="1">
      <c r="A105" s="263"/>
      <c r="B105" s="264"/>
      <c r="C105" s="263"/>
      <c r="D105" s="264"/>
      <c r="E105" s="177"/>
      <c r="F105" s="258"/>
      <c r="G105" s="322"/>
      <c r="H105" s="322"/>
      <c r="I105" s="331"/>
      <c r="J105" s="270"/>
      <c r="K105" s="218" t="s">
        <v>91</v>
      </c>
      <c r="L105" s="365">
        <v>1000000</v>
      </c>
      <c r="M105" s="140" t="s">
        <v>272</v>
      </c>
      <c r="N105" s="367">
        <v>1</v>
      </c>
      <c r="O105" s="140" t="s">
        <v>272</v>
      </c>
      <c r="P105" s="367">
        <v>3</v>
      </c>
      <c r="Q105" s="342" t="s">
        <v>2</v>
      </c>
      <c r="R105" s="312">
        <f t="shared" si="4"/>
        <v>3000000</v>
      </c>
      <c r="S105" s="90"/>
      <c r="T105" s="90"/>
      <c r="U105" s="90"/>
      <c r="V105" s="396"/>
      <c r="W105" s="134"/>
      <c r="X105" s="134"/>
      <c r="Y105" s="135"/>
      <c r="Z105" s="136"/>
      <c r="AA105" s="137"/>
    </row>
    <row r="106" spans="1:27" s="22" customFormat="1" ht="17.100000000000001" customHeight="1">
      <c r="A106" s="263"/>
      <c r="B106" s="264"/>
      <c r="C106" s="263"/>
      <c r="D106" s="264"/>
      <c r="E106" s="174" t="s">
        <v>438</v>
      </c>
      <c r="F106" s="260" t="s">
        <v>437</v>
      </c>
      <c r="G106" s="319">
        <v>4500000</v>
      </c>
      <c r="H106" s="319">
        <f>SUM(R106:R107)</f>
        <v>4500000</v>
      </c>
      <c r="I106" s="330">
        <f>H106-G106</f>
        <v>0</v>
      </c>
      <c r="J106" s="244">
        <f>I106/G106*100</f>
        <v>0</v>
      </c>
      <c r="K106" s="215" t="s">
        <v>92</v>
      </c>
      <c r="L106" s="364">
        <v>125000</v>
      </c>
      <c r="M106" s="393" t="s">
        <v>272</v>
      </c>
      <c r="N106" s="369">
        <v>1</v>
      </c>
      <c r="O106" s="393" t="s">
        <v>272</v>
      </c>
      <c r="P106" s="369" t="s">
        <v>271</v>
      </c>
      <c r="Q106" s="340" t="s">
        <v>2</v>
      </c>
      <c r="R106" s="309">
        <f t="shared" si="4"/>
        <v>1500000</v>
      </c>
      <c r="S106" s="89"/>
      <c r="T106" s="89"/>
      <c r="U106" s="89"/>
      <c r="V106" s="396"/>
      <c r="W106" s="134"/>
      <c r="X106" s="134"/>
      <c r="Y106" s="135"/>
      <c r="Z106" s="136"/>
      <c r="AA106" s="137"/>
    </row>
    <row r="107" spans="1:27" s="22" customFormat="1" ht="17.100000000000001" hidden="1" customHeight="1">
      <c r="A107" s="263"/>
      <c r="B107" s="264"/>
      <c r="C107" s="263"/>
      <c r="D107" s="264"/>
      <c r="E107" s="177"/>
      <c r="F107" s="258"/>
      <c r="G107" s="322"/>
      <c r="H107" s="322"/>
      <c r="I107" s="322"/>
      <c r="J107" s="270"/>
      <c r="K107" s="207" t="s">
        <v>93</v>
      </c>
      <c r="L107" s="362">
        <v>250000</v>
      </c>
      <c r="M107" s="354" t="s">
        <v>272</v>
      </c>
      <c r="N107" s="371">
        <v>1</v>
      </c>
      <c r="O107" s="354" t="s">
        <v>272</v>
      </c>
      <c r="P107" s="371" t="s">
        <v>271</v>
      </c>
      <c r="Q107" s="341" t="s">
        <v>2</v>
      </c>
      <c r="R107" s="312">
        <f t="shared" si="4"/>
        <v>3000000</v>
      </c>
      <c r="S107" s="89"/>
      <c r="T107" s="89"/>
      <c r="U107" s="89"/>
      <c r="V107" s="396"/>
      <c r="W107" s="134"/>
      <c r="X107" s="134"/>
      <c r="Y107" s="135"/>
      <c r="Z107" s="136"/>
      <c r="AA107" s="137"/>
    </row>
    <row r="108" spans="1:27" s="22" customFormat="1" ht="17.100000000000001" customHeight="1">
      <c r="A108" s="263"/>
      <c r="B108" s="264"/>
      <c r="C108" s="263"/>
      <c r="D108" s="264"/>
      <c r="E108" s="179" t="s">
        <v>436</v>
      </c>
      <c r="F108" s="265" t="s">
        <v>435</v>
      </c>
      <c r="G108" s="320">
        <v>1000000</v>
      </c>
      <c r="H108" s="320">
        <f>SUM(R108)</f>
        <v>6000000</v>
      </c>
      <c r="I108" s="320">
        <f>H108-G108</f>
        <v>5000000</v>
      </c>
      <c r="J108" s="236">
        <f>I108/G108*100</f>
        <v>500</v>
      </c>
      <c r="K108" s="346" t="s">
        <v>36</v>
      </c>
      <c r="L108" s="361">
        <v>500000</v>
      </c>
      <c r="M108" s="388" t="s">
        <v>272</v>
      </c>
      <c r="N108" s="372">
        <v>1</v>
      </c>
      <c r="O108" s="388" t="s">
        <v>272</v>
      </c>
      <c r="P108" s="372" t="s">
        <v>271</v>
      </c>
      <c r="Q108" s="190" t="s">
        <v>2</v>
      </c>
      <c r="R108" s="309">
        <f t="shared" si="4"/>
        <v>6000000</v>
      </c>
      <c r="S108" s="89"/>
      <c r="T108" s="89"/>
      <c r="U108" s="89"/>
      <c r="V108" s="397"/>
      <c r="W108" s="134"/>
      <c r="X108" s="134"/>
      <c r="Y108" s="135"/>
      <c r="Z108" s="136"/>
      <c r="AA108" s="137"/>
    </row>
    <row r="109" spans="1:27" s="22" customFormat="1" ht="17.100000000000001" customHeight="1">
      <c r="A109" s="263"/>
      <c r="B109" s="264"/>
      <c r="C109" s="263"/>
      <c r="D109" s="264"/>
      <c r="E109" s="158" t="s">
        <v>434</v>
      </c>
      <c r="F109" s="265" t="s">
        <v>433</v>
      </c>
      <c r="G109" s="320">
        <v>15000000</v>
      </c>
      <c r="H109" s="320">
        <f>SUM(R109)</f>
        <v>16320000</v>
      </c>
      <c r="I109" s="320">
        <f>H109-G109</f>
        <v>1320000</v>
      </c>
      <c r="J109" s="236">
        <f>I109/G109*100</f>
        <v>8.7999999999999989</v>
      </c>
      <c r="K109" s="346" t="s">
        <v>433</v>
      </c>
      <c r="L109" s="361">
        <v>20000</v>
      </c>
      <c r="M109" s="388" t="s">
        <v>272</v>
      </c>
      <c r="N109" s="372">
        <v>68</v>
      </c>
      <c r="O109" s="388" t="s">
        <v>272</v>
      </c>
      <c r="P109" s="372" t="s">
        <v>271</v>
      </c>
      <c r="Q109" s="190" t="s">
        <v>2</v>
      </c>
      <c r="R109" s="309">
        <f t="shared" si="4"/>
        <v>16320000</v>
      </c>
      <c r="S109" s="89"/>
      <c r="T109" s="89"/>
      <c r="U109" s="89"/>
      <c r="V109" s="396"/>
      <c r="W109" s="134"/>
      <c r="X109" s="134"/>
      <c r="Y109" s="135"/>
      <c r="Z109" s="136"/>
      <c r="AA109" s="137"/>
    </row>
    <row r="110" spans="1:27" s="22" customFormat="1" ht="17.100000000000001" customHeight="1">
      <c r="A110" s="263"/>
      <c r="B110" s="264"/>
      <c r="C110" s="263"/>
      <c r="D110" s="264"/>
      <c r="E110" s="174" t="s">
        <v>432</v>
      </c>
      <c r="F110" s="258" t="s">
        <v>431</v>
      </c>
      <c r="G110" s="322">
        <v>36100000</v>
      </c>
      <c r="H110" s="322">
        <f>SUM(R110:R113)</f>
        <v>30500000</v>
      </c>
      <c r="I110" s="330">
        <f>H110-G110</f>
        <v>-5600000</v>
      </c>
      <c r="J110" s="244">
        <f>I110/G110*100</f>
        <v>-15.512465373961218</v>
      </c>
      <c r="K110" s="207" t="s">
        <v>94</v>
      </c>
      <c r="L110" s="362">
        <v>2000000</v>
      </c>
      <c r="M110" s="354" t="s">
        <v>272</v>
      </c>
      <c r="N110" s="371">
        <v>1</v>
      </c>
      <c r="O110" s="354" t="s">
        <v>272</v>
      </c>
      <c r="P110" s="371" t="s">
        <v>271</v>
      </c>
      <c r="Q110" s="341" t="s">
        <v>2</v>
      </c>
      <c r="R110" s="309">
        <f t="shared" si="4"/>
        <v>24000000</v>
      </c>
      <c r="S110" s="89"/>
      <c r="T110" s="89"/>
      <c r="U110" s="89"/>
      <c r="V110" s="397"/>
      <c r="W110" s="134"/>
      <c r="X110" s="134"/>
      <c r="Y110" s="135"/>
      <c r="Z110" s="136"/>
      <c r="AA110" s="137"/>
    </row>
    <row r="111" spans="1:27" s="22" customFormat="1" ht="16.5" hidden="1">
      <c r="A111" s="263"/>
      <c r="B111" s="264"/>
      <c r="C111" s="263"/>
      <c r="D111" s="264"/>
      <c r="E111" s="176"/>
      <c r="F111" s="258"/>
      <c r="G111" s="322">
        <f>H111</f>
        <v>0</v>
      </c>
      <c r="H111" s="322"/>
      <c r="I111" s="322"/>
      <c r="J111" s="270"/>
      <c r="K111" s="207" t="s">
        <v>430</v>
      </c>
      <c r="L111" s="362"/>
      <c r="M111" s="354" t="s">
        <v>272</v>
      </c>
      <c r="N111" s="371">
        <v>1</v>
      </c>
      <c r="O111" s="354" t="s">
        <v>272</v>
      </c>
      <c r="P111" s="371" t="s">
        <v>271</v>
      </c>
      <c r="Q111" s="341" t="s">
        <v>2</v>
      </c>
      <c r="R111" s="311">
        <f t="shared" si="4"/>
        <v>0</v>
      </c>
      <c r="S111" s="89"/>
      <c r="T111" s="89"/>
      <c r="U111" s="89"/>
      <c r="V111" s="397"/>
      <c r="W111" s="134"/>
      <c r="X111" s="134"/>
      <c r="Y111" s="135"/>
      <c r="Z111" s="136"/>
      <c r="AA111" s="137"/>
    </row>
    <row r="112" spans="1:27" s="22" customFormat="1" ht="17.100000000000001" hidden="1" customHeight="1">
      <c r="A112" s="263"/>
      <c r="B112" s="264"/>
      <c r="C112" s="263"/>
      <c r="D112" s="264"/>
      <c r="E112" s="176"/>
      <c r="F112" s="258"/>
      <c r="G112" s="322"/>
      <c r="H112" s="322"/>
      <c r="I112" s="322"/>
      <c r="J112" s="270"/>
      <c r="K112" s="207" t="s">
        <v>95</v>
      </c>
      <c r="L112" s="362">
        <v>500000</v>
      </c>
      <c r="M112" s="354" t="s">
        <v>272</v>
      </c>
      <c r="N112" s="371">
        <v>1</v>
      </c>
      <c r="O112" s="354" t="s">
        <v>272</v>
      </c>
      <c r="P112" s="371" t="s">
        <v>271</v>
      </c>
      <c r="Q112" s="341" t="s">
        <v>2</v>
      </c>
      <c r="R112" s="311">
        <f t="shared" si="4"/>
        <v>6000000</v>
      </c>
      <c r="S112" s="89"/>
      <c r="T112" s="89"/>
      <c r="U112" s="89"/>
      <c r="V112" s="396"/>
      <c r="W112" s="134"/>
      <c r="X112" s="134"/>
      <c r="Y112" s="135"/>
      <c r="Z112" s="136"/>
      <c r="AA112" s="137"/>
    </row>
    <row r="113" spans="1:27" s="22" customFormat="1" ht="17.100000000000001" hidden="1" customHeight="1">
      <c r="A113" s="263"/>
      <c r="B113" s="264"/>
      <c r="C113" s="263"/>
      <c r="D113" s="264"/>
      <c r="E113" s="259"/>
      <c r="F113" s="259"/>
      <c r="G113" s="323"/>
      <c r="H113" s="323"/>
      <c r="I113" s="323"/>
      <c r="J113" s="240"/>
      <c r="K113" s="218" t="s">
        <v>96</v>
      </c>
      <c r="L113" s="365">
        <v>250000</v>
      </c>
      <c r="M113" s="140" t="s">
        <v>272</v>
      </c>
      <c r="N113" s="367">
        <v>1</v>
      </c>
      <c r="O113" s="140" t="s">
        <v>272</v>
      </c>
      <c r="P113" s="367">
        <v>2</v>
      </c>
      <c r="Q113" s="342" t="s">
        <v>2</v>
      </c>
      <c r="R113" s="312">
        <f t="shared" si="4"/>
        <v>500000</v>
      </c>
      <c r="S113" s="89"/>
      <c r="T113" s="89"/>
      <c r="U113" s="89"/>
      <c r="V113" s="397"/>
      <c r="W113" s="134"/>
      <c r="X113" s="134"/>
      <c r="Y113" s="135"/>
      <c r="Z113" s="136"/>
      <c r="AA113" s="137"/>
    </row>
    <row r="114" spans="1:27" s="22" customFormat="1" ht="17.100000000000001" customHeight="1">
      <c r="A114" s="263"/>
      <c r="B114" s="264"/>
      <c r="C114" s="257" t="s">
        <v>429</v>
      </c>
      <c r="D114" s="1090" t="s">
        <v>428</v>
      </c>
      <c r="E114" s="1091"/>
      <c r="F114" s="1092"/>
      <c r="G114" s="320">
        <f>SUM(G115,G117,G119)</f>
        <v>4200000</v>
      </c>
      <c r="H114" s="320">
        <f>SUM(H115:H120)</f>
        <v>3199999.2</v>
      </c>
      <c r="I114" s="320">
        <f>H114-G114</f>
        <v>-1000000.7999999998</v>
      </c>
      <c r="J114" s="236">
        <f>I114/G114*100</f>
        <v>-23.809542857142851</v>
      </c>
      <c r="K114" s="349"/>
      <c r="L114" s="365"/>
      <c r="M114" s="140"/>
      <c r="N114" s="367"/>
      <c r="O114" s="140"/>
      <c r="P114" s="367"/>
      <c r="Q114" s="342"/>
      <c r="R114" s="309">
        <f t="shared" si="4"/>
        <v>0</v>
      </c>
      <c r="S114" s="89"/>
      <c r="T114" s="89"/>
      <c r="U114" s="89"/>
      <c r="V114" s="397"/>
      <c r="W114" s="134"/>
      <c r="X114" s="134"/>
      <c r="Y114" s="135"/>
      <c r="Z114" s="136"/>
      <c r="AA114" s="137"/>
    </row>
    <row r="115" spans="1:27" s="23" customFormat="1" ht="17.100000000000001" customHeight="1">
      <c r="A115" s="263"/>
      <c r="B115" s="264"/>
      <c r="C115" s="261"/>
      <c r="D115" s="262"/>
      <c r="E115" s="174" t="s">
        <v>427</v>
      </c>
      <c r="F115" s="260" t="s">
        <v>426</v>
      </c>
      <c r="G115" s="319">
        <v>1500000</v>
      </c>
      <c r="H115" s="319">
        <f>SUM(R115:R116)</f>
        <v>1599999.6</v>
      </c>
      <c r="I115" s="330">
        <f>H115-G115</f>
        <v>99999.600000000093</v>
      </c>
      <c r="J115" s="244">
        <f>I115/G115*100</f>
        <v>6.6666400000000055</v>
      </c>
      <c r="K115" s="226" t="s">
        <v>97</v>
      </c>
      <c r="L115" s="379">
        <v>83333.3</v>
      </c>
      <c r="M115" s="393" t="s">
        <v>272</v>
      </c>
      <c r="N115" s="373">
        <v>1</v>
      </c>
      <c r="O115" s="393" t="s">
        <v>272</v>
      </c>
      <c r="P115" s="373" t="s">
        <v>271</v>
      </c>
      <c r="Q115" s="344" t="s">
        <v>2</v>
      </c>
      <c r="R115" s="309">
        <f t="shared" si="4"/>
        <v>999999.60000000009</v>
      </c>
      <c r="S115" s="90"/>
      <c r="T115" s="90"/>
      <c r="U115" s="90"/>
      <c r="V115" s="396"/>
      <c r="W115" s="134"/>
      <c r="X115" s="134"/>
      <c r="Y115" s="135"/>
      <c r="Z115" s="136"/>
      <c r="AA115" s="137"/>
    </row>
    <row r="116" spans="1:27" s="23" customFormat="1" ht="17.100000000000001" hidden="1" customHeight="1">
      <c r="A116" s="263"/>
      <c r="B116" s="264"/>
      <c r="C116" s="263"/>
      <c r="D116" s="264"/>
      <c r="E116" s="177"/>
      <c r="F116" s="259"/>
      <c r="G116" s="323"/>
      <c r="H116" s="323"/>
      <c r="I116" s="326"/>
      <c r="J116" s="237"/>
      <c r="K116" s="218" t="s">
        <v>98</v>
      </c>
      <c r="L116" s="365">
        <v>50000</v>
      </c>
      <c r="M116" s="140" t="s">
        <v>272</v>
      </c>
      <c r="N116" s="367">
        <v>1</v>
      </c>
      <c r="O116" s="140" t="s">
        <v>272</v>
      </c>
      <c r="P116" s="367" t="s">
        <v>271</v>
      </c>
      <c r="Q116" s="342" t="s">
        <v>2</v>
      </c>
      <c r="R116" s="312">
        <f t="shared" si="4"/>
        <v>600000</v>
      </c>
      <c r="S116" s="90"/>
      <c r="T116" s="90"/>
      <c r="U116" s="90"/>
      <c r="V116" s="397"/>
      <c r="W116" s="134"/>
      <c r="X116" s="134"/>
      <c r="Y116" s="135"/>
      <c r="Z116" s="136"/>
      <c r="AA116" s="137"/>
    </row>
    <row r="117" spans="1:27" s="23" customFormat="1" ht="17.100000000000001" customHeight="1">
      <c r="A117" s="263"/>
      <c r="B117" s="264"/>
      <c r="C117" s="263"/>
      <c r="D117" s="264"/>
      <c r="E117" s="296" t="s">
        <v>425</v>
      </c>
      <c r="F117" s="260" t="s">
        <v>424</v>
      </c>
      <c r="G117" s="319">
        <v>1500000</v>
      </c>
      <c r="H117" s="319">
        <f>SUM(R117:R118)</f>
        <v>1599999.6</v>
      </c>
      <c r="I117" s="330">
        <f>H117-G117</f>
        <v>99999.600000000093</v>
      </c>
      <c r="J117" s="244">
        <f>I117/G117*100</f>
        <v>6.6666400000000055</v>
      </c>
      <c r="K117" s="226" t="s">
        <v>99</v>
      </c>
      <c r="L117" s="379">
        <v>83333.3</v>
      </c>
      <c r="M117" s="393" t="s">
        <v>272</v>
      </c>
      <c r="N117" s="373">
        <v>1</v>
      </c>
      <c r="O117" s="393" t="s">
        <v>272</v>
      </c>
      <c r="P117" s="373" t="s">
        <v>271</v>
      </c>
      <c r="Q117" s="344" t="s">
        <v>2</v>
      </c>
      <c r="R117" s="309">
        <f t="shared" si="4"/>
        <v>999999.60000000009</v>
      </c>
      <c r="S117" s="90"/>
      <c r="T117" s="90"/>
      <c r="U117" s="90"/>
      <c r="V117" s="397"/>
      <c r="W117" s="134"/>
      <c r="X117" s="134"/>
      <c r="Y117" s="135"/>
      <c r="Z117" s="136"/>
      <c r="AA117" s="137"/>
    </row>
    <row r="118" spans="1:27" s="23" customFormat="1" ht="17.100000000000001" hidden="1" customHeight="1">
      <c r="A118" s="263"/>
      <c r="B118" s="264"/>
      <c r="C118" s="263"/>
      <c r="D118" s="264"/>
      <c r="E118" s="178"/>
      <c r="F118" s="259"/>
      <c r="G118" s="323"/>
      <c r="H118" s="323"/>
      <c r="I118" s="326"/>
      <c r="J118" s="237"/>
      <c r="K118" s="218" t="s">
        <v>100</v>
      </c>
      <c r="L118" s="365">
        <v>50000</v>
      </c>
      <c r="M118" s="140" t="s">
        <v>272</v>
      </c>
      <c r="N118" s="367">
        <v>1</v>
      </c>
      <c r="O118" s="140" t="s">
        <v>272</v>
      </c>
      <c r="P118" s="367" t="s">
        <v>271</v>
      </c>
      <c r="Q118" s="342" t="s">
        <v>2</v>
      </c>
      <c r="R118" s="312">
        <f t="shared" si="4"/>
        <v>600000</v>
      </c>
      <c r="S118" s="90"/>
      <c r="T118" s="90"/>
      <c r="U118" s="90"/>
      <c r="V118" s="397"/>
      <c r="W118" s="134"/>
      <c r="X118" s="134"/>
      <c r="Y118" s="135"/>
      <c r="Z118" s="136"/>
      <c r="AA118" s="137"/>
    </row>
    <row r="119" spans="1:27" s="23" customFormat="1" ht="17.100000000000001" customHeight="1">
      <c r="A119" s="263"/>
      <c r="B119" s="264"/>
      <c r="C119" s="263"/>
      <c r="D119" s="264"/>
      <c r="E119" s="158" t="s">
        <v>423</v>
      </c>
      <c r="F119" s="265" t="s">
        <v>422</v>
      </c>
      <c r="G119" s="320">
        <v>1200000</v>
      </c>
      <c r="H119" s="320">
        <f>SUM(R119:R120)</f>
        <v>0</v>
      </c>
      <c r="I119" s="328">
        <f>H119-G119</f>
        <v>-1200000</v>
      </c>
      <c r="J119" s="236">
        <f>I119/G119*100</f>
        <v>-100</v>
      </c>
      <c r="K119" s="402" t="s">
        <v>31</v>
      </c>
      <c r="L119" s="403"/>
      <c r="M119" s="404" t="s">
        <v>272</v>
      </c>
      <c r="N119" s="405">
        <v>1</v>
      </c>
      <c r="O119" s="404" t="s">
        <v>272</v>
      </c>
      <c r="P119" s="405" t="s">
        <v>271</v>
      </c>
      <c r="Q119" s="406" t="s">
        <v>2</v>
      </c>
      <c r="R119" s="407">
        <f t="shared" si="4"/>
        <v>0</v>
      </c>
      <c r="S119" s="90"/>
      <c r="T119" s="90"/>
      <c r="U119" s="90"/>
      <c r="V119" s="396"/>
      <c r="W119" s="134"/>
      <c r="X119" s="134"/>
      <c r="Y119" s="135"/>
      <c r="Z119" s="136"/>
      <c r="AA119" s="137"/>
    </row>
    <row r="120" spans="1:27" s="23" customFormat="1" ht="17.100000000000001" hidden="1" customHeight="1">
      <c r="A120" s="263"/>
      <c r="B120" s="264"/>
      <c r="C120" s="266"/>
      <c r="D120" s="267"/>
      <c r="E120" s="297"/>
      <c r="F120" s="258"/>
      <c r="G120" s="322"/>
      <c r="H120" s="322"/>
      <c r="I120" s="325"/>
      <c r="J120" s="238"/>
      <c r="K120" s="207"/>
      <c r="L120" s="366"/>
      <c r="M120" s="354" t="s">
        <v>272</v>
      </c>
      <c r="N120" s="375">
        <v>1</v>
      </c>
      <c r="O120" s="354" t="s">
        <v>272</v>
      </c>
      <c r="P120" s="375" t="s">
        <v>271</v>
      </c>
      <c r="Q120" s="341" t="s">
        <v>2</v>
      </c>
      <c r="R120" s="309">
        <f t="shared" si="4"/>
        <v>0</v>
      </c>
      <c r="S120" s="90"/>
      <c r="T120" s="90"/>
      <c r="U120" s="90"/>
      <c r="V120" s="397"/>
      <c r="W120" s="134"/>
      <c r="X120" s="134"/>
      <c r="Y120" s="135"/>
      <c r="Z120" s="136"/>
      <c r="AA120" s="137"/>
    </row>
    <row r="121" spans="1:27" s="22" customFormat="1" ht="17.100000000000001" customHeight="1">
      <c r="A121" s="263"/>
      <c r="B121" s="264"/>
      <c r="C121" s="257" t="s">
        <v>421</v>
      </c>
      <c r="D121" s="1090" t="s">
        <v>420</v>
      </c>
      <c r="E121" s="1091"/>
      <c r="F121" s="1092"/>
      <c r="G121" s="320">
        <f>SUM(G122,G136,G146,G155)</f>
        <v>154794000</v>
      </c>
      <c r="H121" s="320">
        <f>SUM(H122,H136,H146,H155)</f>
        <v>142849998.40000001</v>
      </c>
      <c r="I121" s="320">
        <f>H121-G121</f>
        <v>-11944001.599999994</v>
      </c>
      <c r="J121" s="236">
        <f>I121/G121*100</f>
        <v>-7.716062379678795</v>
      </c>
      <c r="K121" s="351"/>
      <c r="L121" s="363"/>
      <c r="M121" s="388"/>
      <c r="N121" s="376"/>
      <c r="O121" s="388"/>
      <c r="P121" s="372"/>
      <c r="Q121" s="211"/>
      <c r="R121" s="309">
        <f t="shared" si="4"/>
        <v>0</v>
      </c>
      <c r="S121" s="89"/>
      <c r="T121" s="89"/>
      <c r="U121" s="89"/>
      <c r="V121" s="397"/>
      <c r="W121" s="134"/>
      <c r="X121" s="134"/>
      <c r="Y121" s="135"/>
      <c r="Z121" s="136"/>
      <c r="AA121" s="137"/>
    </row>
    <row r="122" spans="1:27" s="22" customFormat="1" ht="17.100000000000001" customHeight="1">
      <c r="A122" s="266"/>
      <c r="B122" s="267"/>
      <c r="C122" s="385"/>
      <c r="D122" s="387"/>
      <c r="E122" s="196" t="s">
        <v>419</v>
      </c>
      <c r="F122" s="386" t="s">
        <v>418</v>
      </c>
      <c r="G122" s="320">
        <v>45605000</v>
      </c>
      <c r="H122" s="320">
        <f>SUM(R122:R135)</f>
        <v>47660000</v>
      </c>
      <c r="I122" s="329">
        <f>H122-G122</f>
        <v>2055000</v>
      </c>
      <c r="J122" s="236">
        <f>I122/G122*100</f>
        <v>4.5060848591163252</v>
      </c>
      <c r="K122" s="215" t="s">
        <v>417</v>
      </c>
      <c r="L122" s="364">
        <v>20000</v>
      </c>
      <c r="M122" s="393" t="s">
        <v>272</v>
      </c>
      <c r="N122" s="369">
        <v>68</v>
      </c>
      <c r="O122" s="393" t="s">
        <v>272</v>
      </c>
      <c r="P122" s="369">
        <v>1</v>
      </c>
      <c r="Q122" s="340" t="s">
        <v>2</v>
      </c>
      <c r="R122" s="309">
        <f t="shared" si="4"/>
        <v>1360000</v>
      </c>
      <c r="S122" s="89"/>
      <c r="T122" s="89"/>
      <c r="U122" s="89"/>
      <c r="V122" s="397"/>
      <c r="W122" s="134"/>
      <c r="X122" s="134"/>
      <c r="Y122" s="135"/>
      <c r="Z122" s="136"/>
      <c r="AA122" s="137"/>
    </row>
    <row r="123" spans="1:27" s="22" customFormat="1" ht="17.100000000000001" hidden="1" customHeight="1">
      <c r="A123" s="385"/>
      <c r="B123" s="387"/>
      <c r="C123" s="385"/>
      <c r="D123" s="387"/>
      <c r="E123" s="196"/>
      <c r="F123" s="386"/>
      <c r="G123" s="320"/>
      <c r="H123" s="320"/>
      <c r="I123" s="320"/>
      <c r="J123" s="235"/>
      <c r="K123" s="207" t="s">
        <v>416</v>
      </c>
      <c r="L123" s="362">
        <v>15000000</v>
      </c>
      <c r="M123" s="354" t="s">
        <v>272</v>
      </c>
      <c r="N123" s="371">
        <v>1</v>
      </c>
      <c r="O123" s="354" t="s">
        <v>272</v>
      </c>
      <c r="P123" s="371">
        <v>1</v>
      </c>
      <c r="Q123" s="341" t="s">
        <v>2</v>
      </c>
      <c r="R123" s="311">
        <f t="shared" si="4"/>
        <v>15000000</v>
      </c>
      <c r="S123" s="89"/>
      <c r="T123" s="89"/>
      <c r="U123" s="89"/>
      <c r="V123" s="397"/>
      <c r="W123" s="134"/>
      <c r="X123" s="134"/>
      <c r="Y123" s="135"/>
      <c r="Z123" s="136"/>
      <c r="AA123" s="137"/>
    </row>
    <row r="124" spans="1:27" s="22" customFormat="1" ht="17.100000000000001" hidden="1" customHeight="1">
      <c r="A124" s="385"/>
      <c r="B124" s="387"/>
      <c r="C124" s="385"/>
      <c r="D124" s="387"/>
      <c r="E124" s="196"/>
      <c r="F124" s="386"/>
      <c r="G124" s="320"/>
      <c r="H124" s="320"/>
      <c r="I124" s="320"/>
      <c r="J124" s="235"/>
      <c r="K124" s="207" t="s">
        <v>374</v>
      </c>
      <c r="L124" s="362">
        <v>5000000</v>
      </c>
      <c r="M124" s="354" t="s">
        <v>272</v>
      </c>
      <c r="N124" s="371">
        <v>1</v>
      </c>
      <c r="O124" s="354" t="s">
        <v>272</v>
      </c>
      <c r="P124" s="371">
        <v>1</v>
      </c>
      <c r="Q124" s="341" t="s">
        <v>2</v>
      </c>
      <c r="R124" s="311">
        <f t="shared" si="4"/>
        <v>5000000</v>
      </c>
      <c r="S124" s="89"/>
      <c r="T124" s="89"/>
      <c r="U124" s="89"/>
      <c r="V124" s="397"/>
      <c r="W124" s="134"/>
      <c r="X124" s="134"/>
      <c r="Y124" s="135"/>
      <c r="Z124" s="136"/>
      <c r="AA124" s="137"/>
    </row>
    <row r="125" spans="1:27" s="22" customFormat="1" ht="17.100000000000001" hidden="1" customHeight="1">
      <c r="A125" s="385"/>
      <c r="B125" s="387"/>
      <c r="C125" s="385"/>
      <c r="D125" s="387"/>
      <c r="E125" s="409"/>
      <c r="F125" s="386"/>
      <c r="G125" s="320"/>
      <c r="H125" s="320"/>
      <c r="I125" s="328"/>
      <c r="J125" s="235"/>
      <c r="K125" s="207" t="s">
        <v>101</v>
      </c>
      <c r="L125" s="362"/>
      <c r="M125" s="354" t="s">
        <v>272</v>
      </c>
      <c r="N125" s="371">
        <v>1</v>
      </c>
      <c r="O125" s="354" t="s">
        <v>272</v>
      </c>
      <c r="P125" s="371" t="s">
        <v>271</v>
      </c>
      <c r="Q125" s="341" t="s">
        <v>2</v>
      </c>
      <c r="R125" s="311">
        <f t="shared" si="4"/>
        <v>0</v>
      </c>
      <c r="S125" s="89"/>
      <c r="T125" s="89"/>
      <c r="U125" s="89"/>
      <c r="V125" s="397"/>
      <c r="W125" s="134"/>
      <c r="X125" s="134"/>
      <c r="Y125" s="135"/>
      <c r="Z125" s="136"/>
      <c r="AA125" s="137"/>
    </row>
    <row r="126" spans="1:27" s="22" customFormat="1" ht="16.5" hidden="1">
      <c r="A126" s="385"/>
      <c r="B126" s="387"/>
      <c r="C126" s="385"/>
      <c r="D126" s="387"/>
      <c r="E126" s="410"/>
      <c r="F126" s="386"/>
      <c r="G126" s="320"/>
      <c r="H126" s="320"/>
      <c r="I126" s="328"/>
      <c r="J126" s="235"/>
      <c r="K126" s="207" t="s">
        <v>415</v>
      </c>
      <c r="L126" s="362"/>
      <c r="M126" s="354" t="s">
        <v>272</v>
      </c>
      <c r="N126" s="371">
        <v>1</v>
      </c>
      <c r="O126" s="354" t="s">
        <v>272</v>
      </c>
      <c r="P126" s="371" t="s">
        <v>271</v>
      </c>
      <c r="Q126" s="341" t="s">
        <v>2</v>
      </c>
      <c r="R126" s="311">
        <f t="shared" si="4"/>
        <v>0</v>
      </c>
      <c r="S126" s="89"/>
      <c r="T126" s="89"/>
      <c r="U126" s="89"/>
      <c r="V126" s="397"/>
      <c r="W126" s="134"/>
      <c r="X126" s="134"/>
      <c r="Y126" s="135"/>
      <c r="Z126" s="136"/>
      <c r="AA126" s="137"/>
    </row>
    <row r="127" spans="1:27" s="22" customFormat="1" ht="17.100000000000001" hidden="1" customHeight="1">
      <c r="A127" s="385"/>
      <c r="B127" s="387"/>
      <c r="C127" s="385"/>
      <c r="D127" s="387"/>
      <c r="E127" s="410"/>
      <c r="F127" s="386"/>
      <c r="G127" s="320"/>
      <c r="H127" s="320"/>
      <c r="I127" s="328"/>
      <c r="J127" s="235"/>
      <c r="K127" s="207" t="s">
        <v>102</v>
      </c>
      <c r="L127" s="362">
        <v>250000</v>
      </c>
      <c r="M127" s="354" t="s">
        <v>272</v>
      </c>
      <c r="N127" s="371">
        <v>1</v>
      </c>
      <c r="O127" s="354" t="s">
        <v>272</v>
      </c>
      <c r="P127" s="371" t="s">
        <v>271</v>
      </c>
      <c r="Q127" s="341" t="s">
        <v>2</v>
      </c>
      <c r="R127" s="311">
        <f t="shared" si="4"/>
        <v>3000000</v>
      </c>
      <c r="S127" s="89"/>
      <c r="T127" s="89"/>
      <c r="U127" s="89"/>
      <c r="V127" s="396"/>
      <c r="W127" s="134"/>
      <c r="X127" s="134"/>
      <c r="Y127" s="135"/>
      <c r="Z127" s="136"/>
      <c r="AA127" s="137"/>
    </row>
    <row r="128" spans="1:27" s="22" customFormat="1" ht="17.100000000000001" hidden="1" customHeight="1">
      <c r="A128" s="385"/>
      <c r="B128" s="387"/>
      <c r="C128" s="385"/>
      <c r="D128" s="387"/>
      <c r="E128" s="410"/>
      <c r="F128" s="386"/>
      <c r="G128" s="320"/>
      <c r="H128" s="320"/>
      <c r="I128" s="328"/>
      <c r="J128" s="235"/>
      <c r="K128" s="207" t="s">
        <v>103</v>
      </c>
      <c r="L128" s="362">
        <v>250000</v>
      </c>
      <c r="M128" s="354" t="s">
        <v>272</v>
      </c>
      <c r="N128" s="371">
        <v>1</v>
      </c>
      <c r="O128" s="354" t="s">
        <v>272</v>
      </c>
      <c r="P128" s="371" t="s">
        <v>271</v>
      </c>
      <c r="Q128" s="341" t="s">
        <v>2</v>
      </c>
      <c r="R128" s="311">
        <f t="shared" si="4"/>
        <v>3000000</v>
      </c>
      <c r="S128" s="89"/>
      <c r="T128" s="89"/>
      <c r="U128" s="89"/>
      <c r="V128" s="396"/>
      <c r="W128" s="134"/>
      <c r="X128" s="134"/>
      <c r="Y128" s="135"/>
      <c r="Z128" s="136"/>
      <c r="AA128" s="137"/>
    </row>
    <row r="129" spans="1:27" s="22" customFormat="1" ht="16.5" hidden="1">
      <c r="A129" s="385"/>
      <c r="B129" s="387"/>
      <c r="C129" s="385"/>
      <c r="D129" s="387"/>
      <c r="E129" s="410"/>
      <c r="F129" s="386"/>
      <c r="G129" s="320"/>
      <c r="H129" s="320"/>
      <c r="I129" s="328"/>
      <c r="J129" s="235"/>
      <c r="K129" s="207"/>
      <c r="L129" s="362"/>
      <c r="M129" s="354" t="s">
        <v>272</v>
      </c>
      <c r="N129" s="371">
        <v>1</v>
      </c>
      <c r="O129" s="354" t="s">
        <v>272</v>
      </c>
      <c r="P129" s="371" t="s">
        <v>271</v>
      </c>
      <c r="Q129" s="341" t="s">
        <v>2</v>
      </c>
      <c r="R129" s="311">
        <f t="shared" si="4"/>
        <v>0</v>
      </c>
      <c r="S129" s="89"/>
      <c r="T129" s="89"/>
      <c r="U129" s="89"/>
      <c r="V129" s="397"/>
      <c r="W129" s="134"/>
      <c r="X129" s="134"/>
      <c r="Y129" s="135"/>
      <c r="Z129" s="136"/>
      <c r="AA129" s="137"/>
    </row>
    <row r="130" spans="1:27" s="22" customFormat="1" ht="17.100000000000001" hidden="1" customHeight="1">
      <c r="A130" s="385"/>
      <c r="B130" s="387"/>
      <c r="C130" s="385"/>
      <c r="D130" s="387"/>
      <c r="E130" s="410"/>
      <c r="F130" s="386"/>
      <c r="G130" s="320"/>
      <c r="H130" s="320"/>
      <c r="I130" s="328"/>
      <c r="J130" s="235"/>
      <c r="K130" s="207" t="s">
        <v>414</v>
      </c>
      <c r="L130" s="362">
        <v>20000</v>
      </c>
      <c r="M130" s="354" t="s">
        <v>272</v>
      </c>
      <c r="N130" s="371">
        <v>68</v>
      </c>
      <c r="O130" s="354" t="s">
        <v>272</v>
      </c>
      <c r="P130" s="371">
        <v>1</v>
      </c>
      <c r="Q130" s="341" t="s">
        <v>2</v>
      </c>
      <c r="R130" s="311">
        <f t="shared" si="4"/>
        <v>1360000</v>
      </c>
      <c r="S130" s="89"/>
      <c r="T130" s="89"/>
      <c r="U130" s="89"/>
      <c r="V130" s="396"/>
      <c r="W130" s="134"/>
      <c r="X130" s="134"/>
      <c r="Y130" s="135"/>
      <c r="Z130" s="136"/>
      <c r="AA130" s="137"/>
    </row>
    <row r="131" spans="1:27" s="22" customFormat="1" ht="17.100000000000001" hidden="1" customHeight="1">
      <c r="A131" s="385"/>
      <c r="B131" s="387"/>
      <c r="C131" s="385"/>
      <c r="D131" s="387"/>
      <c r="E131" s="410"/>
      <c r="F131" s="386"/>
      <c r="G131" s="320"/>
      <c r="H131" s="320"/>
      <c r="I131" s="328"/>
      <c r="J131" s="235"/>
      <c r="K131" s="207" t="s">
        <v>413</v>
      </c>
      <c r="L131" s="362"/>
      <c r="M131" s="354" t="s">
        <v>272</v>
      </c>
      <c r="N131" s="371">
        <v>1</v>
      </c>
      <c r="O131" s="354" t="s">
        <v>272</v>
      </c>
      <c r="P131" s="371" t="s">
        <v>271</v>
      </c>
      <c r="Q131" s="341" t="s">
        <v>2</v>
      </c>
      <c r="R131" s="311">
        <f t="shared" si="4"/>
        <v>0</v>
      </c>
      <c r="S131" s="89"/>
      <c r="T131" s="89"/>
      <c r="U131" s="89"/>
      <c r="V131" s="396"/>
      <c r="W131" s="134"/>
      <c r="X131" s="134"/>
      <c r="Y131" s="135"/>
      <c r="Z131" s="136"/>
      <c r="AA131" s="137"/>
    </row>
    <row r="132" spans="1:27" s="22" customFormat="1" ht="17.100000000000001" hidden="1" customHeight="1">
      <c r="A132" s="385"/>
      <c r="B132" s="387"/>
      <c r="C132" s="385"/>
      <c r="D132" s="387"/>
      <c r="E132" s="410"/>
      <c r="F132" s="386"/>
      <c r="G132" s="320"/>
      <c r="H132" s="320"/>
      <c r="I132" s="328"/>
      <c r="J132" s="235"/>
      <c r="K132" s="398" t="s">
        <v>88</v>
      </c>
      <c r="L132" s="391"/>
      <c r="M132" s="399" t="s">
        <v>272</v>
      </c>
      <c r="N132" s="400">
        <v>68</v>
      </c>
      <c r="O132" s="399" t="s">
        <v>272</v>
      </c>
      <c r="P132" s="400">
        <v>1</v>
      </c>
      <c r="Q132" s="392" t="s">
        <v>2</v>
      </c>
      <c r="R132" s="401">
        <f t="shared" si="4"/>
        <v>0</v>
      </c>
      <c r="S132" s="89"/>
      <c r="T132" s="89"/>
      <c r="U132" s="89"/>
      <c r="V132" s="397"/>
      <c r="W132" s="134"/>
      <c r="X132" s="134"/>
      <c r="Y132" s="135"/>
      <c r="Z132" s="136"/>
      <c r="AA132" s="137"/>
    </row>
    <row r="133" spans="1:27" s="22" customFormat="1" ht="17.100000000000001" hidden="1" customHeight="1">
      <c r="A133" s="385"/>
      <c r="B133" s="387"/>
      <c r="C133" s="385"/>
      <c r="D133" s="387"/>
      <c r="E133" s="410"/>
      <c r="F133" s="386"/>
      <c r="G133" s="320"/>
      <c r="H133" s="320"/>
      <c r="I133" s="328"/>
      <c r="J133" s="235"/>
      <c r="K133" s="207" t="s">
        <v>33</v>
      </c>
      <c r="L133" s="362">
        <v>5000</v>
      </c>
      <c r="M133" s="354" t="s">
        <v>272</v>
      </c>
      <c r="N133" s="371">
        <v>68</v>
      </c>
      <c r="O133" s="354" t="s">
        <v>272</v>
      </c>
      <c r="P133" s="371">
        <v>1</v>
      </c>
      <c r="Q133" s="341" t="s">
        <v>2</v>
      </c>
      <c r="R133" s="311">
        <f t="shared" si="4"/>
        <v>340000</v>
      </c>
      <c r="S133" s="89"/>
      <c r="T133" s="89"/>
      <c r="U133" s="89"/>
      <c r="V133" s="397"/>
      <c r="W133" s="134"/>
      <c r="X133" s="134"/>
      <c r="Y133" s="135"/>
      <c r="Z133" s="136"/>
      <c r="AA133" s="137"/>
    </row>
    <row r="134" spans="1:27" s="22" customFormat="1" ht="17.100000000000001" hidden="1" customHeight="1">
      <c r="A134" s="385"/>
      <c r="B134" s="387"/>
      <c r="C134" s="385"/>
      <c r="D134" s="387"/>
      <c r="E134" s="410"/>
      <c r="F134" s="386"/>
      <c r="G134" s="320"/>
      <c r="H134" s="320"/>
      <c r="I134" s="328"/>
      <c r="J134" s="235"/>
      <c r="K134" s="207" t="s">
        <v>375</v>
      </c>
      <c r="L134" s="362">
        <v>1500000</v>
      </c>
      <c r="M134" s="354" t="s">
        <v>272</v>
      </c>
      <c r="N134" s="371">
        <v>1</v>
      </c>
      <c r="O134" s="354" t="s">
        <v>272</v>
      </c>
      <c r="P134" s="371" t="s">
        <v>271</v>
      </c>
      <c r="Q134" s="341" t="s">
        <v>2</v>
      </c>
      <c r="R134" s="311">
        <f t="shared" si="4"/>
        <v>18000000</v>
      </c>
      <c r="S134" s="89"/>
      <c r="T134" s="89"/>
      <c r="U134" s="89"/>
      <c r="V134" s="397"/>
      <c r="W134" s="134"/>
      <c r="X134" s="134"/>
      <c r="Y134" s="135"/>
      <c r="Z134" s="136"/>
      <c r="AA134" s="137"/>
    </row>
    <row r="135" spans="1:27" s="22" customFormat="1" ht="17.100000000000001" hidden="1" customHeight="1">
      <c r="A135" s="385"/>
      <c r="B135" s="387"/>
      <c r="C135" s="385"/>
      <c r="D135" s="387"/>
      <c r="E135" s="410"/>
      <c r="F135" s="386"/>
      <c r="G135" s="320"/>
      <c r="H135" s="320"/>
      <c r="I135" s="328"/>
      <c r="J135" s="235"/>
      <c r="K135" s="337" t="s">
        <v>104</v>
      </c>
      <c r="L135" s="365">
        <v>50000</v>
      </c>
      <c r="M135" s="140" t="s">
        <v>272</v>
      </c>
      <c r="N135" s="367">
        <v>1</v>
      </c>
      <c r="O135" s="140" t="s">
        <v>272</v>
      </c>
      <c r="P135" s="367" t="s">
        <v>271</v>
      </c>
      <c r="Q135" s="342" t="s">
        <v>2</v>
      </c>
      <c r="R135" s="312">
        <f t="shared" ref="R135:R159" si="5">L135*N135*P135</f>
        <v>600000</v>
      </c>
      <c r="S135" s="89"/>
      <c r="T135" s="89"/>
      <c r="U135" s="89"/>
      <c r="V135" s="396"/>
      <c r="W135" s="134"/>
      <c r="X135" s="134"/>
      <c r="Y135" s="135"/>
      <c r="Z135" s="136"/>
      <c r="AA135" s="137"/>
    </row>
    <row r="136" spans="1:27" s="22" customFormat="1" ht="17.100000000000001" customHeight="1">
      <c r="A136" s="261"/>
      <c r="B136" s="262"/>
      <c r="C136" s="261"/>
      <c r="D136" s="262"/>
      <c r="E136" s="296" t="s">
        <v>412</v>
      </c>
      <c r="F136" s="260" t="s">
        <v>411</v>
      </c>
      <c r="G136" s="319">
        <v>64689000</v>
      </c>
      <c r="H136" s="319">
        <f>SUM(R136:R145)</f>
        <v>33949999.200000003</v>
      </c>
      <c r="I136" s="330">
        <f>H136-G136</f>
        <v>-30739000.799999997</v>
      </c>
      <c r="J136" s="236">
        <f>I136/G136*100</f>
        <v>-47.51812642025692</v>
      </c>
      <c r="K136" s="207" t="s">
        <v>410</v>
      </c>
      <c r="L136" s="362">
        <v>10000000</v>
      </c>
      <c r="M136" s="354" t="s">
        <v>272</v>
      </c>
      <c r="N136" s="371">
        <v>1</v>
      </c>
      <c r="O136" s="354" t="s">
        <v>272</v>
      </c>
      <c r="P136" s="371">
        <v>1</v>
      </c>
      <c r="Q136" s="341" t="s">
        <v>2</v>
      </c>
      <c r="R136" s="309">
        <f t="shared" si="5"/>
        <v>10000000</v>
      </c>
      <c r="S136" s="89"/>
      <c r="T136" s="89"/>
      <c r="U136" s="89"/>
      <c r="V136" s="397"/>
      <c r="W136" s="134"/>
      <c r="X136" s="134"/>
      <c r="Y136" s="135"/>
      <c r="Z136" s="136"/>
      <c r="AA136" s="137"/>
    </row>
    <row r="137" spans="1:27" s="23" customFormat="1" ht="17.100000000000001" hidden="1" customHeight="1">
      <c r="A137" s="263"/>
      <c r="B137" s="264"/>
      <c r="C137" s="263"/>
      <c r="D137" s="264"/>
      <c r="E137" s="297"/>
      <c r="F137" s="258"/>
      <c r="G137" s="322"/>
      <c r="H137" s="322"/>
      <c r="I137" s="325"/>
      <c r="J137" s="411"/>
      <c r="K137" s="207" t="s">
        <v>105</v>
      </c>
      <c r="L137" s="366">
        <v>250000</v>
      </c>
      <c r="M137" s="354" t="s">
        <v>272</v>
      </c>
      <c r="N137" s="375">
        <v>1</v>
      </c>
      <c r="O137" s="354" t="s">
        <v>272</v>
      </c>
      <c r="P137" s="375">
        <v>4</v>
      </c>
      <c r="Q137" s="341" t="s">
        <v>2</v>
      </c>
      <c r="R137" s="311">
        <f t="shared" si="5"/>
        <v>1000000</v>
      </c>
      <c r="S137" s="90"/>
      <c r="T137" s="90"/>
      <c r="U137" s="90"/>
      <c r="V137" s="397"/>
      <c r="W137" s="134"/>
      <c r="X137" s="134"/>
      <c r="Y137" s="135"/>
      <c r="Z137" s="136"/>
      <c r="AA137" s="137"/>
    </row>
    <row r="138" spans="1:27" s="23" customFormat="1" ht="17.100000000000001" hidden="1" customHeight="1">
      <c r="A138" s="263"/>
      <c r="B138" s="264"/>
      <c r="C138" s="263"/>
      <c r="D138" s="264"/>
      <c r="E138" s="179"/>
      <c r="F138" s="258"/>
      <c r="G138" s="322"/>
      <c r="H138" s="322"/>
      <c r="I138" s="325"/>
      <c r="J138" s="411"/>
      <c r="K138" s="207" t="s">
        <v>409</v>
      </c>
      <c r="L138" s="366">
        <v>83333.3</v>
      </c>
      <c r="M138" s="354" t="s">
        <v>272</v>
      </c>
      <c r="N138" s="375">
        <v>1</v>
      </c>
      <c r="O138" s="354" t="s">
        <v>272</v>
      </c>
      <c r="P138" s="375" t="s">
        <v>271</v>
      </c>
      <c r="Q138" s="341" t="s">
        <v>2</v>
      </c>
      <c r="R138" s="311">
        <f t="shared" si="5"/>
        <v>999999.60000000009</v>
      </c>
      <c r="S138" s="90"/>
      <c r="T138" s="90"/>
      <c r="U138" s="90"/>
      <c r="V138" s="397"/>
      <c r="W138" s="134"/>
      <c r="X138" s="134"/>
      <c r="Y138" s="135"/>
      <c r="Z138" s="136"/>
      <c r="AA138" s="137"/>
    </row>
    <row r="139" spans="1:27" s="23" customFormat="1" ht="17.100000000000001" hidden="1" customHeight="1">
      <c r="A139" s="263"/>
      <c r="B139" s="264"/>
      <c r="C139" s="263"/>
      <c r="D139" s="264"/>
      <c r="E139" s="179"/>
      <c r="F139" s="258"/>
      <c r="G139" s="322">
        <f>H139</f>
        <v>0</v>
      </c>
      <c r="H139" s="322"/>
      <c r="I139" s="325"/>
      <c r="J139" s="411"/>
      <c r="K139" s="207" t="s">
        <v>408</v>
      </c>
      <c r="L139" s="366">
        <v>14950000</v>
      </c>
      <c r="M139" s="354" t="s">
        <v>272</v>
      </c>
      <c r="N139" s="375">
        <v>1</v>
      </c>
      <c r="O139" s="354" t="s">
        <v>272</v>
      </c>
      <c r="P139" s="375">
        <v>1</v>
      </c>
      <c r="Q139" s="341" t="s">
        <v>2</v>
      </c>
      <c r="R139" s="311">
        <f t="shared" si="5"/>
        <v>14950000</v>
      </c>
      <c r="S139" s="90"/>
      <c r="T139" s="90"/>
      <c r="U139" s="90"/>
      <c r="V139" s="396"/>
      <c r="W139" s="134"/>
      <c r="X139" s="134"/>
      <c r="Y139" s="135"/>
      <c r="Z139" s="136"/>
      <c r="AA139" s="137"/>
    </row>
    <row r="140" spans="1:27" s="23" customFormat="1" ht="17.100000000000001" hidden="1" customHeight="1">
      <c r="A140" s="263"/>
      <c r="B140" s="264"/>
      <c r="C140" s="263"/>
      <c r="D140" s="264"/>
      <c r="E140" s="179"/>
      <c r="F140" s="258"/>
      <c r="G140" s="322"/>
      <c r="H140" s="322"/>
      <c r="I140" s="325"/>
      <c r="J140" s="411"/>
      <c r="K140" s="207" t="s">
        <v>407</v>
      </c>
      <c r="L140" s="366">
        <v>350000</v>
      </c>
      <c r="M140" s="354" t="s">
        <v>272</v>
      </c>
      <c r="N140" s="375">
        <v>1</v>
      </c>
      <c r="O140" s="354" t="s">
        <v>272</v>
      </c>
      <c r="P140" s="375" t="s">
        <v>271</v>
      </c>
      <c r="Q140" s="341" t="s">
        <v>2</v>
      </c>
      <c r="R140" s="311">
        <f t="shared" si="5"/>
        <v>4200000</v>
      </c>
      <c r="S140" s="90"/>
      <c r="T140" s="90"/>
      <c r="U140" s="90"/>
      <c r="V140" s="397"/>
      <c r="W140" s="134"/>
      <c r="X140" s="134"/>
      <c r="Y140" s="135"/>
      <c r="Z140" s="136"/>
      <c r="AA140" s="137"/>
    </row>
    <row r="141" spans="1:27" s="23" customFormat="1" ht="16.5" hidden="1">
      <c r="A141" s="263"/>
      <c r="B141" s="264"/>
      <c r="C141" s="263"/>
      <c r="D141" s="264"/>
      <c r="E141" s="179"/>
      <c r="F141" s="258"/>
      <c r="G141" s="322"/>
      <c r="H141" s="322"/>
      <c r="I141" s="325"/>
      <c r="J141" s="411"/>
      <c r="K141" s="207"/>
      <c r="L141" s="366"/>
      <c r="M141" s="354" t="s">
        <v>272</v>
      </c>
      <c r="N141" s="375">
        <v>1</v>
      </c>
      <c r="O141" s="354" t="s">
        <v>272</v>
      </c>
      <c r="P141" s="375" t="s">
        <v>271</v>
      </c>
      <c r="Q141" s="341" t="s">
        <v>2</v>
      </c>
      <c r="R141" s="311">
        <f t="shared" si="5"/>
        <v>0</v>
      </c>
      <c r="S141" s="90"/>
      <c r="T141" s="90"/>
      <c r="U141" s="90"/>
      <c r="V141" s="397"/>
      <c r="W141" s="134"/>
      <c r="X141" s="134"/>
      <c r="Y141" s="135"/>
      <c r="Z141" s="136"/>
      <c r="AA141" s="137"/>
    </row>
    <row r="142" spans="1:27" s="23" customFormat="1" ht="17.100000000000001" hidden="1" customHeight="1">
      <c r="A142" s="263"/>
      <c r="B142" s="264"/>
      <c r="C142" s="263"/>
      <c r="D142" s="264"/>
      <c r="E142" s="179"/>
      <c r="F142" s="258"/>
      <c r="G142" s="322"/>
      <c r="H142" s="322"/>
      <c r="I142" s="325"/>
      <c r="J142" s="411"/>
      <c r="K142" s="207" t="s">
        <v>406</v>
      </c>
      <c r="L142" s="366">
        <v>83333.3</v>
      </c>
      <c r="M142" s="354" t="s">
        <v>272</v>
      </c>
      <c r="N142" s="375">
        <v>1</v>
      </c>
      <c r="O142" s="354" t="s">
        <v>272</v>
      </c>
      <c r="P142" s="375" t="s">
        <v>271</v>
      </c>
      <c r="Q142" s="341" t="s">
        <v>2</v>
      </c>
      <c r="R142" s="311">
        <f t="shared" si="5"/>
        <v>999999.60000000009</v>
      </c>
      <c r="S142" s="90"/>
      <c r="T142" s="90"/>
      <c r="U142" s="90"/>
      <c r="V142" s="397"/>
      <c r="W142" s="134"/>
      <c r="X142" s="134"/>
      <c r="Y142" s="135"/>
      <c r="Z142" s="136"/>
      <c r="AA142" s="137"/>
    </row>
    <row r="143" spans="1:27" s="23" customFormat="1" ht="17.100000000000001" hidden="1" customHeight="1">
      <c r="A143" s="263"/>
      <c r="B143" s="264"/>
      <c r="C143" s="263"/>
      <c r="D143" s="264"/>
      <c r="E143" s="179"/>
      <c r="F143" s="258"/>
      <c r="G143" s="322"/>
      <c r="H143" s="322"/>
      <c r="I143" s="325"/>
      <c r="J143" s="411"/>
      <c r="K143" s="207" t="s">
        <v>405</v>
      </c>
      <c r="L143" s="366"/>
      <c r="M143" s="354" t="s">
        <v>272</v>
      </c>
      <c r="N143" s="375">
        <v>1</v>
      </c>
      <c r="O143" s="354" t="s">
        <v>272</v>
      </c>
      <c r="P143" s="375" t="s">
        <v>271</v>
      </c>
      <c r="Q143" s="341" t="s">
        <v>2</v>
      </c>
      <c r="R143" s="311">
        <f t="shared" si="5"/>
        <v>0</v>
      </c>
      <c r="S143" s="90"/>
      <c r="T143" s="90"/>
      <c r="U143" s="90"/>
      <c r="V143" s="397"/>
      <c r="W143" s="134"/>
      <c r="X143" s="134"/>
      <c r="Y143" s="135"/>
      <c r="Z143" s="136"/>
      <c r="AA143" s="137"/>
    </row>
    <row r="144" spans="1:27" s="23" customFormat="1" ht="16.5" hidden="1">
      <c r="A144" s="263"/>
      <c r="B144" s="264"/>
      <c r="C144" s="263"/>
      <c r="D144" s="264"/>
      <c r="E144" s="179"/>
      <c r="F144" s="264"/>
      <c r="G144" s="322"/>
      <c r="H144" s="322"/>
      <c r="I144" s="325"/>
      <c r="J144" s="411"/>
      <c r="K144" s="207"/>
      <c r="L144" s="366"/>
      <c r="M144" s="354" t="s">
        <v>272</v>
      </c>
      <c r="N144" s="375">
        <v>1</v>
      </c>
      <c r="O144" s="354" t="s">
        <v>272</v>
      </c>
      <c r="P144" s="375" t="s">
        <v>271</v>
      </c>
      <c r="Q144" s="341" t="s">
        <v>2</v>
      </c>
      <c r="R144" s="311">
        <f t="shared" si="5"/>
        <v>0</v>
      </c>
      <c r="S144" s="90"/>
      <c r="T144" s="90"/>
      <c r="U144" s="90"/>
      <c r="V144" s="397"/>
      <c r="W144" s="134"/>
      <c r="X144" s="134"/>
      <c r="Y144" s="135"/>
      <c r="Z144" s="136"/>
      <c r="AA144" s="137"/>
    </row>
    <row r="145" spans="1:27" s="23" customFormat="1" ht="17.100000000000001" hidden="1" customHeight="1">
      <c r="A145" s="263"/>
      <c r="B145" s="264"/>
      <c r="C145" s="263"/>
      <c r="D145" s="264"/>
      <c r="E145" s="179"/>
      <c r="F145" s="264"/>
      <c r="G145" s="322"/>
      <c r="H145" s="322"/>
      <c r="I145" s="325"/>
      <c r="J145" s="411"/>
      <c r="K145" s="207" t="s">
        <v>404</v>
      </c>
      <c r="L145" s="366">
        <v>150000</v>
      </c>
      <c r="M145" s="354" t="s">
        <v>272</v>
      </c>
      <c r="N145" s="375">
        <v>1</v>
      </c>
      <c r="O145" s="354" t="s">
        <v>272</v>
      </c>
      <c r="P145" s="375" t="s">
        <v>271</v>
      </c>
      <c r="Q145" s="341" t="s">
        <v>2</v>
      </c>
      <c r="R145" s="312">
        <f t="shared" si="5"/>
        <v>1800000</v>
      </c>
      <c r="S145" s="90"/>
      <c r="T145" s="90"/>
      <c r="U145" s="90"/>
      <c r="V145" s="397"/>
      <c r="W145" s="134"/>
      <c r="X145" s="134"/>
      <c r="Y145" s="135"/>
      <c r="Z145" s="136"/>
      <c r="AA145" s="137"/>
    </row>
    <row r="146" spans="1:27" s="22" customFormat="1" ht="17.100000000000001" customHeight="1">
      <c r="A146" s="263"/>
      <c r="B146" s="264"/>
      <c r="C146" s="263"/>
      <c r="D146" s="264"/>
      <c r="E146" s="296" t="s">
        <v>403</v>
      </c>
      <c r="F146" s="260" t="s">
        <v>402</v>
      </c>
      <c r="G146" s="319">
        <v>24500000</v>
      </c>
      <c r="H146" s="319">
        <f>SUM(R146:R154)</f>
        <v>27159999.199999999</v>
      </c>
      <c r="I146" s="330">
        <f>H146-G146</f>
        <v>2659999.1999999993</v>
      </c>
      <c r="J146" s="236">
        <f>I146/G146*100</f>
        <v>10.857139591836731</v>
      </c>
      <c r="K146" s="215" t="s">
        <v>401</v>
      </c>
      <c r="L146" s="364">
        <v>500000</v>
      </c>
      <c r="M146" s="393" t="s">
        <v>272</v>
      </c>
      <c r="N146" s="369">
        <v>1</v>
      </c>
      <c r="O146" s="393" t="s">
        <v>272</v>
      </c>
      <c r="P146" s="369">
        <v>6</v>
      </c>
      <c r="Q146" s="340" t="s">
        <v>2</v>
      </c>
      <c r="R146" s="309">
        <f t="shared" si="5"/>
        <v>3000000</v>
      </c>
      <c r="S146" s="89"/>
      <c r="T146" s="89"/>
      <c r="U146" s="89"/>
      <c r="V146" s="397"/>
      <c r="W146" s="134"/>
      <c r="X146" s="134"/>
      <c r="Y146" s="135"/>
      <c r="Z146" s="136"/>
      <c r="AA146" s="137"/>
    </row>
    <row r="147" spans="1:27" s="23" customFormat="1" ht="17.100000000000001" hidden="1" customHeight="1">
      <c r="A147" s="263"/>
      <c r="B147" s="264"/>
      <c r="C147" s="263"/>
      <c r="D147" s="264"/>
      <c r="E147" s="297"/>
      <c r="F147" s="258"/>
      <c r="G147" s="322"/>
      <c r="H147" s="322"/>
      <c r="I147" s="325"/>
      <c r="J147" s="411"/>
      <c r="K147" s="207" t="s">
        <v>123</v>
      </c>
      <c r="L147" s="366">
        <v>83333.3</v>
      </c>
      <c r="M147" s="354" t="s">
        <v>272</v>
      </c>
      <c r="N147" s="375">
        <v>1</v>
      </c>
      <c r="O147" s="354" t="s">
        <v>272</v>
      </c>
      <c r="P147" s="375" t="s">
        <v>271</v>
      </c>
      <c r="Q147" s="341" t="s">
        <v>2</v>
      </c>
      <c r="R147" s="311">
        <f t="shared" si="5"/>
        <v>999999.60000000009</v>
      </c>
      <c r="S147" s="90"/>
      <c r="T147" s="90"/>
      <c r="U147" s="90"/>
      <c r="V147" s="397"/>
      <c r="W147" s="134"/>
      <c r="X147" s="134"/>
      <c r="Y147" s="135"/>
      <c r="Z147" s="136"/>
      <c r="AA147" s="137"/>
    </row>
    <row r="148" spans="1:27" s="23" customFormat="1" ht="17.100000000000001" hidden="1" customHeight="1">
      <c r="A148" s="263"/>
      <c r="B148" s="264"/>
      <c r="C148" s="263"/>
      <c r="D148" s="264"/>
      <c r="E148" s="297"/>
      <c r="F148" s="258"/>
      <c r="G148" s="322"/>
      <c r="H148" s="322"/>
      <c r="I148" s="325"/>
      <c r="J148" s="411"/>
      <c r="K148" s="207" t="s">
        <v>400</v>
      </c>
      <c r="L148" s="366">
        <v>83333.3</v>
      </c>
      <c r="M148" s="354" t="s">
        <v>272</v>
      </c>
      <c r="N148" s="375">
        <v>1</v>
      </c>
      <c r="O148" s="354" t="s">
        <v>272</v>
      </c>
      <c r="P148" s="375" t="s">
        <v>271</v>
      </c>
      <c r="Q148" s="341" t="s">
        <v>2</v>
      </c>
      <c r="R148" s="311">
        <f t="shared" si="5"/>
        <v>999999.60000000009</v>
      </c>
      <c r="S148" s="90"/>
      <c r="T148" s="90"/>
      <c r="U148" s="90"/>
      <c r="V148" s="397"/>
      <c r="W148" s="134"/>
      <c r="X148" s="134"/>
      <c r="Y148" s="135"/>
      <c r="Z148" s="136"/>
      <c r="AA148" s="137"/>
    </row>
    <row r="149" spans="1:27" s="23" customFormat="1" ht="17.100000000000001" hidden="1" customHeight="1">
      <c r="A149" s="263"/>
      <c r="B149" s="264"/>
      <c r="C149" s="263"/>
      <c r="D149" s="264"/>
      <c r="E149" s="179"/>
      <c r="F149" s="258"/>
      <c r="G149" s="322"/>
      <c r="H149" s="322"/>
      <c r="I149" s="325"/>
      <c r="J149" s="411"/>
      <c r="K149" s="207" t="s">
        <v>124</v>
      </c>
      <c r="L149" s="366">
        <v>300000</v>
      </c>
      <c r="M149" s="354" t="s">
        <v>272</v>
      </c>
      <c r="N149" s="375">
        <v>1</v>
      </c>
      <c r="O149" s="354" t="s">
        <v>272</v>
      </c>
      <c r="P149" s="375" t="s">
        <v>271</v>
      </c>
      <c r="Q149" s="341" t="s">
        <v>2</v>
      </c>
      <c r="R149" s="311">
        <f t="shared" si="5"/>
        <v>3600000</v>
      </c>
      <c r="S149" s="90"/>
      <c r="T149" s="90"/>
      <c r="U149" s="90"/>
      <c r="V149" s="397"/>
      <c r="W149" s="134"/>
      <c r="X149" s="134"/>
      <c r="Y149" s="135"/>
      <c r="Z149" s="136"/>
      <c r="AA149" s="137"/>
    </row>
    <row r="150" spans="1:27" s="23" customFormat="1" ht="17.100000000000001" hidden="1" customHeight="1">
      <c r="A150" s="263"/>
      <c r="B150" s="264"/>
      <c r="C150" s="263"/>
      <c r="D150" s="264"/>
      <c r="E150" s="179"/>
      <c r="F150" s="258"/>
      <c r="G150" s="322"/>
      <c r="H150" s="322"/>
      <c r="I150" s="325"/>
      <c r="J150" s="411"/>
      <c r="K150" s="207" t="s">
        <v>125</v>
      </c>
      <c r="L150" s="366">
        <v>1400000</v>
      </c>
      <c r="M150" s="354" t="s">
        <v>272</v>
      </c>
      <c r="N150" s="375">
        <v>1</v>
      </c>
      <c r="O150" s="354" t="s">
        <v>272</v>
      </c>
      <c r="P150" s="375">
        <v>6</v>
      </c>
      <c r="Q150" s="341" t="s">
        <v>2</v>
      </c>
      <c r="R150" s="311">
        <f t="shared" si="5"/>
        <v>8400000</v>
      </c>
      <c r="S150" s="90"/>
      <c r="T150" s="90"/>
      <c r="U150" s="90"/>
      <c r="V150" s="396"/>
      <c r="W150" s="134"/>
      <c r="X150" s="134"/>
      <c r="Y150" s="135"/>
      <c r="Z150" s="136"/>
      <c r="AA150" s="137"/>
    </row>
    <row r="151" spans="1:27" s="23" customFormat="1" ht="17.100000000000001" hidden="1" customHeight="1">
      <c r="A151" s="263"/>
      <c r="B151" s="264"/>
      <c r="C151" s="263"/>
      <c r="D151" s="264"/>
      <c r="E151" s="179"/>
      <c r="F151" s="258"/>
      <c r="G151" s="322"/>
      <c r="H151" s="322"/>
      <c r="I151" s="325"/>
      <c r="J151" s="411"/>
      <c r="K151" s="207" t="s">
        <v>399</v>
      </c>
      <c r="L151" s="366">
        <v>80000</v>
      </c>
      <c r="M151" s="354" t="s">
        <v>272</v>
      </c>
      <c r="N151" s="375">
        <v>1</v>
      </c>
      <c r="O151" s="354" t="s">
        <v>272</v>
      </c>
      <c r="P151" s="375" t="s">
        <v>271</v>
      </c>
      <c r="Q151" s="341" t="s">
        <v>2</v>
      </c>
      <c r="R151" s="311">
        <f t="shared" si="5"/>
        <v>960000</v>
      </c>
      <c r="S151" s="90"/>
      <c r="T151" s="90"/>
      <c r="U151" s="90"/>
      <c r="V151" s="396"/>
      <c r="W151" s="134"/>
      <c r="X151" s="134"/>
      <c r="Y151" s="135"/>
      <c r="Z151" s="136"/>
      <c r="AA151" s="137"/>
    </row>
    <row r="152" spans="1:27" s="23" customFormat="1" ht="17.100000000000001" hidden="1" customHeight="1">
      <c r="A152" s="263"/>
      <c r="B152" s="264"/>
      <c r="C152" s="263"/>
      <c r="D152" s="264"/>
      <c r="E152" s="179"/>
      <c r="F152" s="258"/>
      <c r="G152" s="322"/>
      <c r="H152" s="322"/>
      <c r="I152" s="325"/>
      <c r="J152" s="411"/>
      <c r="K152" s="383" t="s">
        <v>398</v>
      </c>
      <c r="L152" s="366">
        <v>300000</v>
      </c>
      <c r="M152" s="354" t="s">
        <v>272</v>
      </c>
      <c r="N152" s="375">
        <v>1</v>
      </c>
      <c r="O152" s="354" t="s">
        <v>272</v>
      </c>
      <c r="P152" s="375">
        <v>2</v>
      </c>
      <c r="Q152" s="341" t="s">
        <v>2</v>
      </c>
      <c r="R152" s="311">
        <f t="shared" si="5"/>
        <v>600000</v>
      </c>
      <c r="S152" s="90"/>
      <c r="T152" s="90"/>
      <c r="U152" s="90"/>
      <c r="V152" s="397"/>
      <c r="W152" s="134"/>
      <c r="X152" s="134"/>
      <c r="Y152" s="135"/>
      <c r="Z152" s="136"/>
      <c r="AA152" s="137"/>
    </row>
    <row r="153" spans="1:27" s="23" customFormat="1" ht="17.100000000000001" hidden="1" customHeight="1">
      <c r="A153" s="263"/>
      <c r="B153" s="264"/>
      <c r="C153" s="263"/>
      <c r="D153" s="264"/>
      <c r="E153" s="179"/>
      <c r="F153" s="258"/>
      <c r="G153" s="322"/>
      <c r="H153" s="322"/>
      <c r="I153" s="325"/>
      <c r="J153" s="411"/>
      <c r="K153" s="207" t="s">
        <v>397</v>
      </c>
      <c r="L153" s="366">
        <v>5000000</v>
      </c>
      <c r="M153" s="354" t="s">
        <v>272</v>
      </c>
      <c r="N153" s="375">
        <v>1</v>
      </c>
      <c r="O153" s="354" t="s">
        <v>272</v>
      </c>
      <c r="P153" s="375">
        <v>1</v>
      </c>
      <c r="Q153" s="341" t="s">
        <v>2</v>
      </c>
      <c r="R153" s="311">
        <f t="shared" si="5"/>
        <v>5000000</v>
      </c>
      <c r="S153" s="90"/>
      <c r="T153" s="90"/>
      <c r="U153" s="90"/>
      <c r="V153" s="397"/>
      <c r="W153" s="134"/>
      <c r="X153" s="134"/>
      <c r="Y153" s="135"/>
      <c r="Z153" s="136"/>
      <c r="AA153" s="137"/>
    </row>
    <row r="154" spans="1:27" s="23" customFormat="1" ht="17.100000000000001" hidden="1" customHeight="1">
      <c r="A154" s="263"/>
      <c r="B154" s="264"/>
      <c r="C154" s="263"/>
      <c r="D154" s="264"/>
      <c r="E154" s="179"/>
      <c r="F154" s="264"/>
      <c r="G154" s="322"/>
      <c r="H154" s="322"/>
      <c r="I154" s="334"/>
      <c r="J154" s="411"/>
      <c r="K154" s="382" t="s">
        <v>396</v>
      </c>
      <c r="L154" s="380">
        <v>300000</v>
      </c>
      <c r="M154" s="140" t="s">
        <v>272</v>
      </c>
      <c r="N154" s="377">
        <v>1</v>
      </c>
      <c r="O154" s="140" t="s">
        <v>272</v>
      </c>
      <c r="P154" s="377" t="s">
        <v>271</v>
      </c>
      <c r="Q154" s="342" t="s">
        <v>2</v>
      </c>
      <c r="R154" s="312">
        <f t="shared" si="5"/>
        <v>3600000</v>
      </c>
      <c r="S154" s="90"/>
      <c r="T154" s="90"/>
      <c r="U154" s="90"/>
      <c r="V154" s="397"/>
      <c r="W154" s="134"/>
      <c r="X154" s="134"/>
      <c r="Y154" s="135"/>
      <c r="Z154" s="136"/>
      <c r="AA154" s="137"/>
    </row>
    <row r="155" spans="1:27" s="22" customFormat="1" ht="17.100000000000001" customHeight="1">
      <c r="A155" s="266"/>
      <c r="B155" s="267"/>
      <c r="C155" s="266"/>
      <c r="D155" s="267"/>
      <c r="E155" s="196" t="s">
        <v>395</v>
      </c>
      <c r="F155" s="387" t="s">
        <v>394</v>
      </c>
      <c r="G155" s="320">
        <v>20000000</v>
      </c>
      <c r="H155" s="320">
        <f>SUM(R155:R156)</f>
        <v>34080000</v>
      </c>
      <c r="I155" s="329">
        <f>H155-G155</f>
        <v>14080000</v>
      </c>
      <c r="J155" s="236">
        <f>I155/G155*100</f>
        <v>70.399999999999991</v>
      </c>
      <c r="K155" s="201" t="s">
        <v>41</v>
      </c>
      <c r="L155" s="364">
        <v>100000</v>
      </c>
      <c r="M155" s="393" t="s">
        <v>272</v>
      </c>
      <c r="N155" s="369">
        <v>20</v>
      </c>
      <c r="O155" s="393" t="s">
        <v>272</v>
      </c>
      <c r="P155" s="369" t="s">
        <v>271</v>
      </c>
      <c r="Q155" s="340" t="s">
        <v>2</v>
      </c>
      <c r="R155" s="309">
        <f t="shared" si="5"/>
        <v>24000000</v>
      </c>
      <c r="S155" s="89"/>
      <c r="T155" s="89"/>
      <c r="U155" s="89"/>
      <c r="V155" s="397"/>
      <c r="W155" s="134"/>
      <c r="X155" s="134"/>
      <c r="Y155" s="135"/>
      <c r="Z155" s="136"/>
      <c r="AA155" s="137"/>
    </row>
    <row r="156" spans="1:27" s="22" customFormat="1" ht="17.100000000000001" hidden="1" customHeight="1">
      <c r="A156" s="266"/>
      <c r="B156" s="267"/>
      <c r="C156" s="266"/>
      <c r="D156" s="267"/>
      <c r="E156" s="178"/>
      <c r="F156" s="267"/>
      <c r="G156" s="323"/>
      <c r="H156" s="323"/>
      <c r="I156" s="335"/>
      <c r="J156" s="411"/>
      <c r="K156" s="218" t="s">
        <v>106</v>
      </c>
      <c r="L156" s="380">
        <v>42000</v>
      </c>
      <c r="M156" s="140" t="s">
        <v>272</v>
      </c>
      <c r="N156" s="377">
        <v>20</v>
      </c>
      <c r="O156" s="140" t="s">
        <v>272</v>
      </c>
      <c r="P156" s="377" t="s">
        <v>271</v>
      </c>
      <c r="Q156" s="342" t="s">
        <v>2</v>
      </c>
      <c r="R156" s="312">
        <f t="shared" si="5"/>
        <v>10080000</v>
      </c>
      <c r="S156" s="89"/>
      <c r="T156" s="89"/>
      <c r="U156" s="89"/>
      <c r="V156" s="397"/>
      <c r="W156" s="134"/>
      <c r="X156" s="134"/>
      <c r="Y156" s="135"/>
      <c r="Z156" s="136"/>
      <c r="AA156" s="137"/>
    </row>
    <row r="157" spans="1:27" s="22" customFormat="1" ht="17.100000000000001" hidden="1" customHeight="1">
      <c r="A157" s="158" t="s">
        <v>393</v>
      </c>
      <c r="B157" s="1084" t="s">
        <v>390</v>
      </c>
      <c r="C157" s="1085"/>
      <c r="D157" s="1085"/>
      <c r="E157" s="1085"/>
      <c r="F157" s="1086"/>
      <c r="G157" s="320">
        <f>SUM(G158)</f>
        <v>0</v>
      </c>
      <c r="H157" s="320">
        <f>H158</f>
        <v>0</v>
      </c>
      <c r="I157" s="320">
        <f t="shared" ref="I157:I164" si="6">H157-G157</f>
        <v>0</v>
      </c>
      <c r="J157" s="236"/>
      <c r="K157" s="347"/>
      <c r="L157" s="364"/>
      <c r="M157" s="393" t="s">
        <v>272</v>
      </c>
      <c r="N157" s="369">
        <v>1</v>
      </c>
      <c r="O157" s="393" t="s">
        <v>272</v>
      </c>
      <c r="P157" s="369" t="s">
        <v>271</v>
      </c>
      <c r="Q157" s="340" t="s">
        <v>2</v>
      </c>
      <c r="R157" s="309">
        <f t="shared" si="5"/>
        <v>0</v>
      </c>
      <c r="S157" s="89"/>
      <c r="T157" s="89"/>
      <c r="U157" s="89"/>
      <c r="V157" s="397"/>
      <c r="W157" s="134"/>
      <c r="X157" s="134"/>
      <c r="Y157" s="135"/>
      <c r="Z157" s="136"/>
      <c r="AA157" s="137"/>
    </row>
    <row r="158" spans="1:27" s="23" customFormat="1" ht="17.100000000000001" hidden="1" customHeight="1">
      <c r="A158" s="343"/>
      <c r="B158" s="345"/>
      <c r="C158" s="158" t="s">
        <v>392</v>
      </c>
      <c r="D158" s="1084" t="s">
        <v>390</v>
      </c>
      <c r="E158" s="1085"/>
      <c r="F158" s="1086"/>
      <c r="G158" s="320">
        <f>SUM(G159)</f>
        <v>0</v>
      </c>
      <c r="H158" s="320">
        <f>H159</f>
        <v>0</v>
      </c>
      <c r="I158" s="329">
        <f t="shared" si="6"/>
        <v>0</v>
      </c>
      <c r="J158" s="236"/>
      <c r="K158" s="346"/>
      <c r="L158" s="360"/>
      <c r="M158" s="388" t="s">
        <v>272</v>
      </c>
      <c r="N158" s="374">
        <v>1</v>
      </c>
      <c r="O158" s="388" t="s">
        <v>272</v>
      </c>
      <c r="P158" s="374" t="s">
        <v>271</v>
      </c>
      <c r="Q158" s="190" t="s">
        <v>2</v>
      </c>
      <c r="R158" s="309">
        <f t="shared" si="5"/>
        <v>0</v>
      </c>
      <c r="S158" s="90"/>
      <c r="T158" s="90"/>
      <c r="U158" s="90"/>
      <c r="V158" s="397"/>
      <c r="W158" s="134"/>
      <c r="X158" s="134"/>
      <c r="Y158" s="135"/>
      <c r="Z158" s="136"/>
      <c r="AA158" s="137"/>
    </row>
    <row r="159" spans="1:27" s="22" customFormat="1" ht="17.100000000000001" hidden="1" customHeight="1">
      <c r="A159" s="355"/>
      <c r="B159" s="357"/>
      <c r="C159" s="338"/>
      <c r="D159" s="339"/>
      <c r="E159" s="268" t="s">
        <v>391</v>
      </c>
      <c r="F159" s="269" t="s">
        <v>390</v>
      </c>
      <c r="G159" s="320"/>
      <c r="H159" s="319"/>
      <c r="I159" s="319">
        <f t="shared" si="6"/>
        <v>0</v>
      </c>
      <c r="J159" s="236"/>
      <c r="K159" s="126" t="s">
        <v>389</v>
      </c>
      <c r="L159" s="381" t="s">
        <v>388</v>
      </c>
      <c r="M159" s="140" t="s">
        <v>272</v>
      </c>
      <c r="N159" s="378">
        <v>1</v>
      </c>
      <c r="O159" s="140" t="s">
        <v>272</v>
      </c>
      <c r="P159" s="378" t="s">
        <v>271</v>
      </c>
      <c r="Q159" s="356" t="s">
        <v>2</v>
      </c>
      <c r="R159" s="309" t="e">
        <f t="shared" si="5"/>
        <v>#VALUE!</v>
      </c>
      <c r="S159" s="89"/>
      <c r="T159" s="89"/>
      <c r="U159" s="89"/>
      <c r="V159" s="397"/>
      <c r="W159" s="134"/>
      <c r="X159" s="134"/>
      <c r="Y159" s="135"/>
      <c r="Z159" s="136"/>
      <c r="AA159" s="137"/>
    </row>
    <row r="160" spans="1:27" s="22" customFormat="1" ht="17.100000000000001" customHeight="1">
      <c r="A160" s="257" t="s">
        <v>387</v>
      </c>
      <c r="B160" s="1087" t="s">
        <v>384</v>
      </c>
      <c r="C160" s="1088"/>
      <c r="D160" s="1088"/>
      <c r="E160" s="1088"/>
      <c r="F160" s="1089"/>
      <c r="G160" s="320">
        <f>SUM(G161)</f>
        <v>3037000</v>
      </c>
      <c r="H160" s="320">
        <f>H161</f>
        <v>24000000</v>
      </c>
      <c r="I160" s="320">
        <f t="shared" si="6"/>
        <v>20963000</v>
      </c>
      <c r="J160" s="236">
        <f>I160/G160*100</f>
        <v>690.25353967731314</v>
      </c>
      <c r="K160" s="197"/>
      <c r="L160" s="361"/>
      <c r="M160" s="388"/>
      <c r="N160" s="372"/>
      <c r="O160" s="388"/>
      <c r="P160" s="372"/>
      <c r="Q160" s="190"/>
      <c r="R160" s="309"/>
      <c r="S160" s="89"/>
      <c r="T160" s="89"/>
      <c r="U160" s="89"/>
      <c r="V160" s="397"/>
      <c r="W160" s="134"/>
      <c r="X160" s="134"/>
      <c r="Y160" s="135"/>
      <c r="Z160" s="136"/>
      <c r="AA160" s="137"/>
    </row>
    <row r="161" spans="1:27" s="23" customFormat="1" ht="17.100000000000001" customHeight="1">
      <c r="A161" s="261"/>
      <c r="B161" s="262"/>
      <c r="C161" s="257" t="s">
        <v>386</v>
      </c>
      <c r="D161" s="1087" t="s">
        <v>384</v>
      </c>
      <c r="E161" s="1088"/>
      <c r="F161" s="1089"/>
      <c r="G161" s="320">
        <f>SUM(G162,G163)</f>
        <v>3037000</v>
      </c>
      <c r="H161" s="320">
        <f>SUM(H162:H163)</f>
        <v>24000000</v>
      </c>
      <c r="I161" s="320">
        <f t="shared" si="6"/>
        <v>20963000</v>
      </c>
      <c r="J161" s="236">
        <f>I161/G161*100</f>
        <v>690.25353967731314</v>
      </c>
      <c r="K161" s="346"/>
      <c r="L161" s="360"/>
      <c r="M161" s="388"/>
      <c r="N161" s="374"/>
      <c r="O161" s="388"/>
      <c r="P161" s="374"/>
      <c r="Q161" s="190"/>
      <c r="R161" s="309"/>
      <c r="S161" s="90"/>
      <c r="T161" s="90"/>
      <c r="U161" s="90"/>
      <c r="V161" s="397"/>
      <c r="W161" s="134"/>
      <c r="X161" s="134"/>
      <c r="Y161" s="135"/>
      <c r="Z161" s="136"/>
      <c r="AA161" s="137"/>
    </row>
    <row r="162" spans="1:27" s="22" customFormat="1" ht="17.100000000000001" customHeight="1">
      <c r="A162" s="263"/>
      <c r="B162" s="264"/>
      <c r="C162" s="261"/>
      <c r="D162" s="262"/>
      <c r="E162" s="239" t="s">
        <v>385</v>
      </c>
      <c r="F162" s="259" t="s">
        <v>384</v>
      </c>
      <c r="G162" s="323">
        <v>1037000</v>
      </c>
      <c r="H162" s="323">
        <f>R162</f>
        <v>0</v>
      </c>
      <c r="I162" s="320">
        <f t="shared" si="6"/>
        <v>-1037000</v>
      </c>
      <c r="J162" s="236">
        <f>I162/G162*100</f>
        <v>-100</v>
      </c>
      <c r="K162" s="218" t="s">
        <v>384</v>
      </c>
      <c r="L162" s="365"/>
      <c r="M162" s="140" t="s">
        <v>272</v>
      </c>
      <c r="N162" s="367">
        <v>1</v>
      </c>
      <c r="O162" s="140" t="s">
        <v>272</v>
      </c>
      <c r="P162" s="367" t="s">
        <v>271</v>
      </c>
      <c r="Q162" s="342" t="s">
        <v>2</v>
      </c>
      <c r="R162" s="309">
        <f>L162*N162*P162</f>
        <v>0</v>
      </c>
      <c r="S162" s="89"/>
      <c r="T162" s="89"/>
      <c r="U162" s="89"/>
      <c r="V162" s="397"/>
      <c r="W162" s="134"/>
      <c r="X162" s="134"/>
      <c r="Y162" s="135"/>
      <c r="Z162" s="136"/>
      <c r="AA162" s="137"/>
    </row>
    <row r="163" spans="1:27" s="22" customFormat="1" ht="17.100000000000001" customHeight="1">
      <c r="A163" s="266"/>
      <c r="B163" s="267"/>
      <c r="C163" s="266"/>
      <c r="D163" s="267"/>
      <c r="E163" s="239" t="s">
        <v>383</v>
      </c>
      <c r="F163" s="259" t="s">
        <v>382</v>
      </c>
      <c r="G163" s="323">
        <v>2000000</v>
      </c>
      <c r="H163" s="323">
        <f>SUM(R163)</f>
        <v>24000000</v>
      </c>
      <c r="I163" s="320">
        <f t="shared" si="6"/>
        <v>22000000</v>
      </c>
      <c r="J163" s="236" t="s">
        <v>381</v>
      </c>
      <c r="K163" s="207" t="s">
        <v>380</v>
      </c>
      <c r="L163" s="362">
        <v>2000000</v>
      </c>
      <c r="M163" s="354" t="s">
        <v>272</v>
      </c>
      <c r="N163" s="371">
        <v>1</v>
      </c>
      <c r="O163" s="354" t="s">
        <v>272</v>
      </c>
      <c r="P163" s="371" t="s">
        <v>271</v>
      </c>
      <c r="Q163" s="341" t="s">
        <v>2</v>
      </c>
      <c r="R163" s="309">
        <f>L163*N163*P163</f>
        <v>24000000</v>
      </c>
      <c r="S163" s="89"/>
      <c r="T163" s="89"/>
      <c r="U163" s="89"/>
      <c r="V163" s="397"/>
      <c r="W163" s="134"/>
      <c r="X163" s="134"/>
      <c r="Y163" s="135"/>
      <c r="Z163" s="136"/>
      <c r="AA163" s="137"/>
    </row>
    <row r="164" spans="1:27" s="22" customFormat="1" ht="27.95" customHeight="1">
      <c r="A164" s="1015" t="s">
        <v>379</v>
      </c>
      <c r="B164" s="1016"/>
      <c r="C164" s="1016"/>
      <c r="D164" s="1016"/>
      <c r="E164" s="1016"/>
      <c r="F164" s="1017"/>
      <c r="G164" s="328">
        <f>SUM(G157,G160,G94,G80,G5)</f>
        <v>2045882000</v>
      </c>
      <c r="H164" s="328">
        <f>SUM(H157,H160,H94,H80,H5)</f>
        <v>2006038946</v>
      </c>
      <c r="I164" s="328">
        <f t="shared" si="6"/>
        <v>-39843054</v>
      </c>
      <c r="J164" s="236">
        <f>I164/G164*100</f>
        <v>-1.9474756608641164</v>
      </c>
      <c r="K164" s="358"/>
      <c r="L164" s="276"/>
      <c r="M164" s="276"/>
      <c r="N164" s="276"/>
      <c r="O164" s="276"/>
      <c r="P164" s="276"/>
      <c r="Q164" s="277"/>
      <c r="R164" s="310"/>
      <c r="S164" s="89"/>
      <c r="T164" s="89"/>
      <c r="U164" s="89"/>
      <c r="V164" s="397"/>
      <c r="W164" s="138"/>
      <c r="X164" s="138"/>
      <c r="Y164" s="138"/>
      <c r="Z164" s="138"/>
      <c r="AA164" s="133"/>
    </row>
    <row r="165" spans="1:27" s="24" customFormat="1" ht="16.5">
      <c r="E165" s="26"/>
      <c r="F165" s="25"/>
      <c r="G165" s="166"/>
      <c r="H165" s="25"/>
      <c r="I165" s="25"/>
      <c r="J165" s="25"/>
      <c r="K165" s="150"/>
      <c r="L165" s="152"/>
      <c r="M165" s="152"/>
      <c r="N165" s="152"/>
      <c r="O165" s="152"/>
      <c r="P165" s="152"/>
      <c r="Q165" s="153"/>
      <c r="R165" s="149"/>
      <c r="S165" s="91"/>
      <c r="T165" s="91"/>
      <c r="U165" s="91"/>
      <c r="AA165" s="124"/>
    </row>
    <row r="166" spans="1:27" s="24" customFormat="1" ht="16.5">
      <c r="E166" s="26"/>
      <c r="F166" s="25"/>
      <c r="G166" s="167"/>
      <c r="H166" s="28">
        <f>세입!H124</f>
        <v>2273815204</v>
      </c>
      <c r="I166" s="25"/>
      <c r="J166" s="25"/>
      <c r="K166" s="150"/>
      <c r="L166" s="152"/>
      <c r="M166" s="152"/>
      <c r="N166" s="152"/>
      <c r="O166" s="152"/>
      <c r="P166" s="152"/>
      <c r="Q166" s="153"/>
      <c r="R166" s="149"/>
      <c r="S166" s="91"/>
      <c r="T166" s="91"/>
      <c r="U166" s="91"/>
      <c r="AA166" s="124"/>
    </row>
    <row r="167" spans="1:27" s="24" customFormat="1" ht="16.5">
      <c r="E167" s="26"/>
      <c r="F167" s="25"/>
      <c r="G167" s="167"/>
      <c r="H167" s="28">
        <f>H166-H164</f>
        <v>267776258</v>
      </c>
      <c r="I167" s="28"/>
      <c r="J167" s="25"/>
      <c r="K167" s="150"/>
      <c r="L167" s="152"/>
      <c r="M167" s="152"/>
      <c r="N167" s="152"/>
      <c r="O167" s="152"/>
      <c r="P167" s="152"/>
      <c r="Q167" s="153"/>
      <c r="R167" s="149"/>
      <c r="S167" s="91"/>
      <c r="T167" s="91"/>
      <c r="U167" s="91"/>
      <c r="AA167" s="124"/>
    </row>
    <row r="168" spans="1:27" s="24" customFormat="1" ht="16.5">
      <c r="E168" s="26"/>
      <c r="F168" s="25"/>
      <c r="G168" s="166"/>
      <c r="H168" s="25"/>
      <c r="I168" s="28"/>
      <c r="J168" s="25"/>
      <c r="K168" s="150"/>
      <c r="L168" s="152"/>
      <c r="M168" s="152"/>
      <c r="N168" s="152"/>
      <c r="O168" s="152"/>
      <c r="P168" s="152"/>
      <c r="Q168" s="153"/>
      <c r="R168" s="149"/>
      <c r="S168" s="91"/>
      <c r="T168" s="91"/>
      <c r="U168" s="91"/>
      <c r="AA168" s="124"/>
    </row>
    <row r="169" spans="1:27" s="24" customFormat="1" ht="16.5">
      <c r="E169" s="26"/>
      <c r="F169" s="25"/>
      <c r="G169" s="166"/>
      <c r="H169" s="28"/>
      <c r="I169" s="25"/>
      <c r="J169" s="25"/>
      <c r="K169" s="150"/>
      <c r="L169" s="152"/>
      <c r="M169" s="152"/>
      <c r="N169" s="152"/>
      <c r="O169" s="152"/>
      <c r="P169" s="152"/>
      <c r="Q169" s="153"/>
      <c r="R169" s="149"/>
      <c r="S169" s="91"/>
      <c r="T169" s="91"/>
      <c r="U169" s="91"/>
      <c r="AA169" s="124"/>
    </row>
    <row r="170" spans="1:27" s="24" customFormat="1">
      <c r="E170" s="26"/>
      <c r="F170" s="25"/>
      <c r="G170" s="166"/>
      <c r="H170" s="25"/>
      <c r="I170" s="25"/>
      <c r="J170" s="25"/>
      <c r="K170" s="150"/>
      <c r="L170" s="152"/>
      <c r="M170" s="152"/>
      <c r="N170" s="152"/>
      <c r="O170" s="152"/>
      <c r="P170" s="152"/>
      <c r="Q170" s="153"/>
      <c r="R170" s="149"/>
      <c r="AA170" s="124"/>
    </row>
    <row r="171" spans="1:27" s="24" customFormat="1">
      <c r="E171" s="22"/>
      <c r="G171" s="168"/>
      <c r="J171" s="25"/>
      <c r="K171" s="150"/>
      <c r="L171" s="152"/>
      <c r="M171" s="152"/>
      <c r="N171" s="152"/>
      <c r="O171" s="152"/>
      <c r="P171" s="152"/>
      <c r="Q171" s="153"/>
      <c r="R171" s="149"/>
      <c r="AA171" s="124"/>
    </row>
    <row r="172" spans="1:27" s="24" customFormat="1">
      <c r="E172" s="22"/>
      <c r="G172" s="168"/>
      <c r="J172" s="25"/>
      <c r="K172" s="150"/>
      <c r="L172" s="152"/>
      <c r="M172" s="152"/>
      <c r="N172" s="152"/>
      <c r="O172" s="152"/>
      <c r="P172" s="152"/>
      <c r="Q172" s="153"/>
      <c r="R172" s="149"/>
      <c r="AA172" s="124"/>
    </row>
    <row r="173" spans="1:27" s="24" customFormat="1">
      <c r="E173" s="22"/>
      <c r="G173" s="168"/>
      <c r="J173" s="25"/>
      <c r="K173" s="150"/>
      <c r="L173" s="152"/>
      <c r="M173" s="152"/>
      <c r="N173" s="152"/>
      <c r="O173" s="152"/>
      <c r="P173" s="152"/>
      <c r="Q173" s="153"/>
      <c r="R173" s="149"/>
      <c r="AA173" s="124"/>
    </row>
    <row r="174" spans="1:27" s="24" customFormat="1">
      <c r="E174" s="22"/>
      <c r="G174" s="168"/>
      <c r="J174" s="25"/>
      <c r="K174" s="150"/>
      <c r="L174" s="152"/>
      <c r="M174" s="152"/>
      <c r="N174" s="152"/>
      <c r="O174" s="152"/>
      <c r="P174" s="152"/>
      <c r="Q174" s="153"/>
      <c r="R174" s="149"/>
      <c r="AA174" s="124"/>
    </row>
    <row r="175" spans="1:27" s="24" customFormat="1">
      <c r="E175" s="22"/>
      <c r="G175" s="168"/>
      <c r="J175" s="25"/>
      <c r="K175" s="150"/>
      <c r="L175" s="152"/>
      <c r="M175" s="152"/>
      <c r="N175" s="152"/>
      <c r="O175" s="152"/>
      <c r="P175" s="152"/>
      <c r="Q175" s="153"/>
      <c r="R175" s="149"/>
      <c r="AA175" s="124"/>
    </row>
    <row r="176" spans="1:27" s="24" customFormat="1">
      <c r="E176" s="22"/>
      <c r="G176" s="168"/>
      <c r="J176" s="25"/>
      <c r="K176" s="150"/>
      <c r="L176" s="152"/>
      <c r="M176" s="152"/>
      <c r="N176" s="152"/>
      <c r="O176" s="152"/>
      <c r="P176" s="152"/>
      <c r="Q176" s="153"/>
      <c r="R176" s="149"/>
      <c r="AA176" s="124"/>
    </row>
    <row r="177" spans="5:27" s="24" customFormat="1">
      <c r="E177" s="22"/>
      <c r="G177" s="168"/>
      <c r="J177" s="25"/>
      <c r="K177" s="150"/>
      <c r="L177" s="152"/>
      <c r="M177" s="152"/>
      <c r="N177" s="152"/>
      <c r="O177" s="152"/>
      <c r="P177" s="152"/>
      <c r="Q177" s="153"/>
      <c r="R177" s="149"/>
      <c r="AA177" s="124"/>
    </row>
    <row r="178" spans="5:27" s="24" customFormat="1">
      <c r="E178" s="22"/>
      <c r="G178" s="168"/>
      <c r="J178" s="25"/>
      <c r="K178" s="150"/>
      <c r="L178" s="152"/>
      <c r="M178" s="152"/>
      <c r="N178" s="152"/>
      <c r="O178" s="152"/>
      <c r="P178" s="152"/>
      <c r="Q178" s="153"/>
      <c r="R178" s="149"/>
      <c r="AA178" s="124"/>
    </row>
    <row r="179" spans="5:27" s="24" customFormat="1">
      <c r="E179" s="22"/>
      <c r="G179" s="168"/>
      <c r="J179" s="25"/>
      <c r="K179" s="150"/>
      <c r="L179" s="152"/>
      <c r="M179" s="152"/>
      <c r="N179" s="152"/>
      <c r="O179" s="152"/>
      <c r="P179" s="152"/>
      <c r="Q179" s="153"/>
      <c r="R179" s="149"/>
      <c r="AA179" s="124"/>
    </row>
    <row r="180" spans="5:27" s="24" customFormat="1">
      <c r="E180" s="22"/>
      <c r="G180" s="168"/>
      <c r="J180" s="25"/>
      <c r="K180" s="150"/>
      <c r="L180" s="152"/>
      <c r="M180" s="152"/>
      <c r="N180" s="152"/>
      <c r="O180" s="152"/>
      <c r="P180" s="152"/>
      <c r="Q180" s="153"/>
      <c r="R180" s="149"/>
      <c r="AA180" s="124"/>
    </row>
    <row r="181" spans="5:27" s="24" customFormat="1">
      <c r="E181" s="22"/>
      <c r="G181" s="168"/>
      <c r="J181" s="25"/>
      <c r="K181" s="150"/>
      <c r="L181" s="152"/>
      <c r="M181" s="152"/>
      <c r="N181" s="152"/>
      <c r="O181" s="152"/>
      <c r="P181" s="152"/>
      <c r="Q181" s="153"/>
      <c r="R181" s="149"/>
      <c r="AA181" s="124"/>
    </row>
  </sheetData>
  <mergeCells count="27">
    <mergeCell ref="A1:R1"/>
    <mergeCell ref="A3:F3"/>
    <mergeCell ref="G3:G4"/>
    <mergeCell ref="H3:H4"/>
    <mergeCell ref="I3:J3"/>
    <mergeCell ref="K3:R3"/>
    <mergeCell ref="A4:B4"/>
    <mergeCell ref="C4:D4"/>
    <mergeCell ref="E4:F4"/>
    <mergeCell ref="L4:M4"/>
    <mergeCell ref="D121:F121"/>
    <mergeCell ref="N4:O4"/>
    <mergeCell ref="P4:Q4"/>
    <mergeCell ref="B5:F5"/>
    <mergeCell ref="D6:F6"/>
    <mergeCell ref="D31:F31"/>
    <mergeCell ref="D38:F38"/>
    <mergeCell ref="B80:F80"/>
    <mergeCell ref="D81:F81"/>
    <mergeCell ref="B94:F94"/>
    <mergeCell ref="D95:F95"/>
    <mergeCell ref="D114:F114"/>
    <mergeCell ref="B157:F157"/>
    <mergeCell ref="D158:F158"/>
    <mergeCell ref="B160:F160"/>
    <mergeCell ref="D161:F161"/>
    <mergeCell ref="A164:F164"/>
  </mergeCells>
  <phoneticPr fontId="2" type="noConversion"/>
  <printOptions horizontalCentered="1"/>
  <pageMargins left="0.31496062992125984" right="0.31496062992125984" top="0.98425196850393704" bottom="0.39370078740157483" header="0.51181102362204722" footer="0.1574803149606299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B143"/>
  <sheetViews>
    <sheetView view="pageBreakPreview" zoomScale="145" zoomScaleNormal="145" zoomScaleSheetLayoutView="145" workbookViewId="0">
      <pane xSplit="6" ySplit="4" topLeftCell="J72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8.88671875" defaultRowHeight="13.5"/>
  <cols>
    <col min="1" max="1" width="3.33203125" style="432" customWidth="1"/>
    <col min="2" max="2" width="0.6640625" style="432" hidden="1" customWidth="1"/>
    <col min="3" max="3" width="3.33203125" style="429" customWidth="1"/>
    <col min="4" max="4" width="0.88671875" style="429" hidden="1" customWidth="1"/>
    <col min="5" max="5" width="3.33203125" style="429" customWidth="1"/>
    <col min="6" max="6" width="11.5546875" style="432" customWidth="1"/>
    <col min="7" max="7" width="6.77734375" style="432" customWidth="1"/>
    <col min="8" max="8" width="6.33203125" style="432" customWidth="1"/>
    <col min="9" max="9" width="6.77734375" style="966" customWidth="1"/>
    <col min="10" max="10" width="5.44140625" style="432" customWidth="1"/>
    <col min="11" max="11" width="12.77734375" style="432" customWidth="1"/>
    <col min="12" max="12" width="11.6640625" style="432" customWidth="1"/>
    <col min="13" max="13" width="1.6640625" style="577" customWidth="1"/>
    <col min="14" max="14" width="1.5546875" style="429" customWidth="1"/>
    <col min="15" max="15" width="2.77734375" style="432" customWidth="1"/>
    <col min="16" max="16" width="1.88671875" style="577" customWidth="1"/>
    <col min="17" max="17" width="1.5546875" style="429" customWidth="1"/>
    <col min="18" max="18" width="3.33203125" style="432" bestFit="1" customWidth="1"/>
    <col min="19" max="19" width="2.21875" style="577" customWidth="1"/>
    <col min="20" max="20" width="1.5546875" style="488" customWidth="1"/>
    <col min="21" max="21" width="9.88671875" style="476" customWidth="1"/>
    <col min="22" max="22" width="14.109375" style="432" hidden="1" customWidth="1"/>
    <col min="23" max="23" width="4.33203125" style="432" hidden="1" customWidth="1"/>
    <col min="24" max="24" width="0.88671875" style="432" customWidth="1"/>
    <col min="25" max="25" width="15.109375" style="473" bestFit="1" customWidth="1"/>
    <col min="26" max="26" width="18.109375" style="473" bestFit="1" customWidth="1"/>
    <col min="27" max="27" width="12.21875" style="473" bestFit="1" customWidth="1"/>
    <col min="28" max="28" width="11.21875" style="595" bestFit="1" customWidth="1"/>
    <col min="29" max="16384" width="8.88671875" style="432"/>
  </cols>
  <sheetData>
    <row r="1" spans="1:28" ht="33" customHeight="1">
      <c r="A1" s="1124" t="str">
        <f>Sheet2!C2</f>
        <v>2018년도 1차추경 세입·세출 예산(안)</v>
      </c>
      <c r="B1" s="1124"/>
      <c r="C1" s="1124"/>
      <c r="D1" s="1124"/>
      <c r="E1" s="1124"/>
      <c r="F1" s="1124"/>
      <c r="G1" s="1124"/>
      <c r="H1" s="1124"/>
      <c r="I1" s="1124"/>
      <c r="J1" s="1124"/>
      <c r="K1" s="1124"/>
      <c r="L1" s="1124"/>
      <c r="M1" s="1124"/>
      <c r="N1" s="1124"/>
      <c r="O1" s="1124"/>
      <c r="P1" s="1124"/>
      <c r="Q1" s="1124"/>
      <c r="R1" s="1124"/>
      <c r="S1" s="1124"/>
      <c r="T1" s="1124"/>
      <c r="U1" s="1124"/>
    </row>
    <row r="2" spans="1:28" s="470" customFormat="1" ht="14.25">
      <c r="A2" s="464" t="s">
        <v>917</v>
      </c>
      <c r="B2" s="464"/>
      <c r="C2" s="465"/>
      <c r="D2" s="465"/>
      <c r="E2" s="465"/>
      <c r="F2" s="465"/>
      <c r="G2" s="465"/>
      <c r="H2" s="465"/>
      <c r="I2" s="960"/>
      <c r="J2" s="456"/>
      <c r="K2" s="456"/>
      <c r="L2" s="466"/>
      <c r="M2" s="592"/>
      <c r="N2" s="467"/>
      <c r="O2" s="466"/>
      <c r="P2" s="592"/>
      <c r="Q2" s="467"/>
      <c r="R2" s="466"/>
      <c r="S2" s="592"/>
      <c r="T2" s="468"/>
      <c r="U2" s="469" t="s">
        <v>543</v>
      </c>
      <c r="Y2" s="471"/>
      <c r="Z2" s="471"/>
      <c r="AA2" s="471"/>
      <c r="AB2" s="593"/>
    </row>
    <row r="3" spans="1:28" ht="17.100000000000001" customHeight="1">
      <c r="A3" s="1071" t="s">
        <v>249</v>
      </c>
      <c r="B3" s="1072"/>
      <c r="C3" s="1072"/>
      <c r="D3" s="1072"/>
      <c r="E3" s="1072"/>
      <c r="F3" s="1073"/>
      <c r="G3" s="1074" t="str">
        <f>Sheet2!B4</f>
        <v>당초예산액
(A)</v>
      </c>
      <c r="H3" s="1074" t="str">
        <f>Sheet2!C4</f>
        <v>예산액
(B)</v>
      </c>
      <c r="I3" s="1107" t="s">
        <v>550</v>
      </c>
      <c r="J3" s="1107"/>
      <c r="K3" s="1103" t="s">
        <v>544</v>
      </c>
      <c r="L3" s="1104"/>
      <c r="M3" s="1104"/>
      <c r="N3" s="1104"/>
      <c r="O3" s="1104"/>
      <c r="P3" s="1104"/>
      <c r="Q3" s="1104"/>
      <c r="R3" s="1104"/>
      <c r="S3" s="1104"/>
      <c r="T3" s="1104"/>
      <c r="U3" s="1105"/>
    </row>
    <row r="4" spans="1:28" ht="17.100000000000001" customHeight="1">
      <c r="A4" s="1015" t="s">
        <v>246</v>
      </c>
      <c r="B4" s="1017"/>
      <c r="C4" s="1015" t="s">
        <v>0</v>
      </c>
      <c r="D4" s="1017"/>
      <c r="E4" s="1015" t="s">
        <v>126</v>
      </c>
      <c r="F4" s="1017"/>
      <c r="G4" s="1075"/>
      <c r="H4" s="1075"/>
      <c r="I4" s="961" t="s">
        <v>241</v>
      </c>
      <c r="J4" s="868" t="s">
        <v>243</v>
      </c>
      <c r="K4" s="389" t="s">
        <v>378</v>
      </c>
      <c r="L4" s="1106"/>
      <c r="M4" s="1106"/>
      <c r="N4" s="1093"/>
      <c r="O4" s="1093" t="s">
        <v>377</v>
      </c>
      <c r="P4" s="1093"/>
      <c r="Q4" s="1093"/>
      <c r="R4" s="1093" t="s">
        <v>376</v>
      </c>
      <c r="S4" s="1093"/>
      <c r="T4" s="1093"/>
      <c r="U4" s="390" t="s">
        <v>241</v>
      </c>
      <c r="V4" s="472"/>
    </row>
    <row r="5" spans="1:28" ht="17.100000000000001" customHeight="1">
      <c r="A5" s="186" t="s">
        <v>240</v>
      </c>
      <c r="B5" s="1064" t="s">
        <v>239</v>
      </c>
      <c r="C5" s="1065"/>
      <c r="D5" s="1065"/>
      <c r="E5" s="1065"/>
      <c r="F5" s="1066"/>
      <c r="G5" s="326">
        <f>SUM(G6)</f>
        <v>20880000</v>
      </c>
      <c r="H5" s="326">
        <f>SUM(H6)</f>
        <v>20880000</v>
      </c>
      <c r="I5" s="977">
        <f>H5-G5</f>
        <v>0</v>
      </c>
      <c r="J5" s="237">
        <f>I5/G5*100</f>
        <v>0</v>
      </c>
      <c r="K5" s="1125"/>
      <c r="L5" s="1126"/>
      <c r="M5" s="1126"/>
      <c r="N5" s="1126"/>
      <c r="O5" s="1126"/>
      <c r="P5" s="1126"/>
      <c r="Q5" s="1126"/>
      <c r="R5" s="1126"/>
      <c r="S5" s="1126"/>
      <c r="T5" s="1126"/>
      <c r="U5" s="1127"/>
      <c r="V5" s="472"/>
    </row>
    <row r="6" spans="1:28" ht="17.100000000000001" customHeight="1">
      <c r="A6" s="828"/>
      <c r="B6" s="829"/>
      <c r="C6" s="189" t="s">
        <v>238</v>
      </c>
      <c r="D6" s="834" t="s">
        <v>11</v>
      </c>
      <c r="E6" s="1065" t="s">
        <v>556</v>
      </c>
      <c r="F6" s="1066"/>
      <c r="G6" s="328">
        <f>SUM(G7:G11)</f>
        <v>20880000</v>
      </c>
      <c r="H6" s="328">
        <f>SUM(H7:H10)</f>
        <v>20880000</v>
      </c>
      <c r="I6" s="977">
        <f>H6-G6</f>
        <v>0</v>
      </c>
      <c r="J6" s="237">
        <f>I6/G6*100</f>
        <v>0</v>
      </c>
      <c r="K6" s="838"/>
      <c r="L6" s="599"/>
      <c r="M6" s="599"/>
      <c r="N6" s="190"/>
      <c r="O6" s="600"/>
      <c r="P6" s="600"/>
      <c r="Q6" s="190"/>
      <c r="R6" s="600"/>
      <c r="S6" s="600"/>
      <c r="T6" s="190"/>
      <c r="U6" s="490"/>
      <c r="V6" s="472"/>
    </row>
    <row r="7" spans="1:28" s="855" customFormat="1" ht="17.100000000000001" customHeight="1">
      <c r="A7" s="830"/>
      <c r="B7" s="831"/>
      <c r="C7" s="830"/>
      <c r="D7" s="870"/>
      <c r="E7" s="1052" t="s">
        <v>237</v>
      </c>
      <c r="F7" s="1111" t="s">
        <v>236</v>
      </c>
      <c r="G7" s="1119">
        <v>20880000</v>
      </c>
      <c r="H7" s="1119">
        <f>U8+U9</f>
        <v>20880000</v>
      </c>
      <c r="I7" s="1121">
        <f>H7-G7</f>
        <v>0</v>
      </c>
      <c r="J7" s="1115">
        <f>I7/G7*100</f>
        <v>0</v>
      </c>
      <c r="K7" s="628" t="s">
        <v>621</v>
      </c>
      <c r="L7" s="871"/>
      <c r="M7" s="871"/>
      <c r="N7" s="839"/>
      <c r="O7" s="872"/>
      <c r="P7" s="872"/>
      <c r="Q7" s="839"/>
      <c r="R7" s="872"/>
      <c r="S7" s="872"/>
      <c r="T7" s="839"/>
      <c r="U7" s="873">
        <f>SUM(U8)</f>
        <v>20880000</v>
      </c>
      <c r="V7" s="857"/>
      <c r="Y7" s="851"/>
      <c r="Z7" s="851"/>
      <c r="AA7" s="851"/>
      <c r="AB7" s="851"/>
    </row>
    <row r="8" spans="1:28" s="855" customFormat="1" ht="17.100000000000001" customHeight="1">
      <c r="A8" s="830"/>
      <c r="B8" s="831"/>
      <c r="C8" s="830"/>
      <c r="D8" s="611"/>
      <c r="E8" s="1054"/>
      <c r="F8" s="1112"/>
      <c r="G8" s="1120"/>
      <c r="H8" s="1120"/>
      <c r="I8" s="1122"/>
      <c r="J8" s="1123"/>
      <c r="K8" s="874" t="s">
        <v>756</v>
      </c>
      <c r="L8" s="606">
        <v>348000</v>
      </c>
      <c r="M8" s="606" t="s">
        <v>595</v>
      </c>
      <c r="N8" s="616" t="s">
        <v>272</v>
      </c>
      <c r="O8" s="875">
        <v>5</v>
      </c>
      <c r="P8" s="875" t="s">
        <v>597</v>
      </c>
      <c r="Q8" s="616" t="s">
        <v>272</v>
      </c>
      <c r="R8" s="875">
        <v>12</v>
      </c>
      <c r="S8" s="875" t="s">
        <v>599</v>
      </c>
      <c r="T8" s="840" t="s">
        <v>2</v>
      </c>
      <c r="U8" s="499">
        <f>R8*O8*L8</f>
        <v>20880000</v>
      </c>
      <c r="V8" s="857"/>
      <c r="Y8" s="851"/>
      <c r="Z8" s="851"/>
      <c r="AA8" s="851"/>
      <c r="AB8" s="851"/>
    </row>
    <row r="9" spans="1:28" ht="17.100000000000001" hidden="1" customHeight="1">
      <c r="A9" s="830"/>
      <c r="B9" s="831"/>
      <c r="C9" s="830"/>
      <c r="D9" s="831"/>
      <c r="E9" s="830"/>
      <c r="F9" s="191"/>
      <c r="G9" s="326"/>
      <c r="H9" s="326"/>
      <c r="I9" s="968"/>
      <c r="J9" s="237"/>
      <c r="K9" s="492"/>
      <c r="L9" s="602"/>
      <c r="M9" s="602"/>
      <c r="N9" s="142"/>
      <c r="O9" s="603"/>
      <c r="P9" s="603"/>
      <c r="Q9" s="142"/>
      <c r="R9" s="603"/>
      <c r="S9" s="603"/>
      <c r="T9" s="841"/>
      <c r="U9" s="493"/>
      <c r="V9" s="472"/>
    </row>
    <row r="10" spans="1:28" hidden="1">
      <c r="A10" s="830"/>
      <c r="B10" s="831"/>
      <c r="C10" s="830"/>
      <c r="D10" s="829"/>
      <c r="E10" s="876" t="s">
        <v>233</v>
      </c>
      <c r="F10" s="181" t="s">
        <v>232</v>
      </c>
      <c r="G10" s="324"/>
      <c r="H10" s="1119">
        <f>U11+U10</f>
        <v>0</v>
      </c>
      <c r="I10" s="1137">
        <f>H10-G10</f>
        <v>0</v>
      </c>
      <c r="J10" s="877" t="e">
        <f>I10/G10*100</f>
        <v>#DIV/0!</v>
      </c>
      <c r="K10" s="838"/>
      <c r="L10" s="604"/>
      <c r="M10" s="604"/>
      <c r="N10" s="494"/>
      <c r="O10" s="605"/>
      <c r="P10" s="605"/>
      <c r="Q10" s="495"/>
      <c r="R10" s="605"/>
      <c r="S10" s="605"/>
      <c r="T10" s="190"/>
      <c r="U10" s="491"/>
      <c r="V10" s="472"/>
    </row>
    <row r="11" spans="1:28" hidden="1">
      <c r="A11" s="832"/>
      <c r="B11" s="833"/>
      <c r="C11" s="832"/>
      <c r="D11" s="833"/>
      <c r="E11" s="878"/>
      <c r="F11" s="191"/>
      <c r="G11" s="326"/>
      <c r="H11" s="1128"/>
      <c r="I11" s="1138"/>
      <c r="J11" s="879"/>
      <c r="K11" s="838"/>
      <c r="L11" s="604"/>
      <c r="M11" s="604"/>
      <c r="N11" s="494"/>
      <c r="O11" s="605"/>
      <c r="P11" s="605"/>
      <c r="Q11" s="495"/>
      <c r="R11" s="605"/>
      <c r="S11" s="605"/>
      <c r="T11" s="190"/>
      <c r="U11" s="491"/>
      <c r="V11" s="472"/>
    </row>
    <row r="12" spans="1:28" ht="17.100000000000001" hidden="1" customHeight="1">
      <c r="A12" s="196" t="s">
        <v>130</v>
      </c>
      <c r="B12" s="1021" t="s">
        <v>228</v>
      </c>
      <c r="C12" s="1022"/>
      <c r="D12" s="1022"/>
      <c r="E12" s="1022"/>
      <c r="F12" s="1023"/>
      <c r="G12" s="320">
        <v>0</v>
      </c>
      <c r="H12" s="320">
        <f>H13</f>
        <v>0</v>
      </c>
      <c r="I12" s="969">
        <f>G12-H12</f>
        <v>0</v>
      </c>
      <c r="J12" s="235">
        <v>0</v>
      </c>
      <c r="K12" s="280"/>
      <c r="L12" s="606"/>
      <c r="M12" s="606"/>
      <c r="N12" s="840"/>
      <c r="O12" s="572"/>
      <c r="P12" s="572"/>
      <c r="Q12" s="840"/>
      <c r="R12" s="572"/>
      <c r="S12" s="572"/>
      <c r="T12" s="840"/>
      <c r="U12" s="496"/>
      <c r="V12" s="472"/>
    </row>
    <row r="13" spans="1:28" ht="17.100000000000001" hidden="1" customHeight="1">
      <c r="A13" s="832"/>
      <c r="B13" s="880"/>
      <c r="C13" s="178" t="s">
        <v>229</v>
      </c>
      <c r="D13" s="1132" t="s">
        <v>228</v>
      </c>
      <c r="E13" s="1133"/>
      <c r="F13" s="1134"/>
      <c r="G13" s="320">
        <v>0</v>
      </c>
      <c r="H13" s="320">
        <f>H14</f>
        <v>0</v>
      </c>
      <c r="I13" s="969">
        <f>G13-H13</f>
        <v>0</v>
      </c>
      <c r="J13" s="235">
        <v>0</v>
      </c>
      <c r="K13" s="843"/>
      <c r="L13" s="604"/>
      <c r="M13" s="604"/>
      <c r="N13" s="190"/>
      <c r="O13" s="844"/>
      <c r="P13" s="844"/>
      <c r="Q13" s="190"/>
      <c r="R13" s="844"/>
      <c r="S13" s="844"/>
      <c r="T13" s="388"/>
      <c r="U13" s="496"/>
      <c r="V13" s="472"/>
    </row>
    <row r="14" spans="1:28" ht="17.100000000000001" hidden="1" customHeight="1">
      <c r="A14" s="832"/>
      <c r="B14" s="880"/>
      <c r="C14" s="880"/>
      <c r="D14" s="880"/>
      <c r="E14" s="296" t="s">
        <v>227</v>
      </c>
      <c r="F14" s="274" t="s">
        <v>228</v>
      </c>
      <c r="G14" s="319">
        <v>0</v>
      </c>
      <c r="H14" s="319">
        <f>SUM(U14)</f>
        <v>0</v>
      </c>
      <c r="I14" s="969">
        <f>G14-H14</f>
        <v>0</v>
      </c>
      <c r="J14" s="235">
        <v>0</v>
      </c>
      <c r="K14" s="497" t="s">
        <v>531</v>
      </c>
      <c r="L14" s="606"/>
      <c r="M14" s="606"/>
      <c r="N14" s="494" t="s">
        <v>272</v>
      </c>
      <c r="O14" s="607">
        <v>1</v>
      </c>
      <c r="P14" s="607"/>
      <c r="Q14" s="494" t="s">
        <v>272</v>
      </c>
      <c r="R14" s="607">
        <v>1</v>
      </c>
      <c r="S14" s="607"/>
      <c r="T14" s="839" t="s">
        <v>2</v>
      </c>
      <c r="U14" s="803">
        <f>R14*O14*L14</f>
        <v>0</v>
      </c>
      <c r="V14" s="472"/>
    </row>
    <row r="15" spans="1:28" ht="17.100000000000001" customHeight="1">
      <c r="A15" s="196" t="s">
        <v>226</v>
      </c>
      <c r="B15" s="1021" t="s">
        <v>6</v>
      </c>
      <c r="C15" s="1022"/>
      <c r="D15" s="1022"/>
      <c r="E15" s="1022"/>
      <c r="F15" s="1023"/>
      <c r="G15" s="320">
        <f>SUM(G16)</f>
        <v>1868803160</v>
      </c>
      <c r="H15" s="328">
        <f>SUM(H16)</f>
        <v>1950603650</v>
      </c>
      <c r="I15" s="324">
        <f>H15-G15</f>
        <v>81800490</v>
      </c>
      <c r="J15" s="235">
        <f>I15/G15*100</f>
        <v>4.3771592295466792</v>
      </c>
      <c r="K15" s="843"/>
      <c r="L15" s="604"/>
      <c r="M15" s="604"/>
      <c r="N15" s="190"/>
      <c r="O15" s="844"/>
      <c r="P15" s="844"/>
      <c r="Q15" s="190"/>
      <c r="R15" s="844"/>
      <c r="S15" s="844"/>
      <c r="T15" s="388"/>
      <c r="U15" s="496"/>
      <c r="V15" s="472"/>
    </row>
    <row r="16" spans="1:28" ht="17.100000000000001" customHeight="1">
      <c r="A16" s="835"/>
      <c r="B16" s="837"/>
      <c r="C16" s="196" t="s">
        <v>225</v>
      </c>
      <c r="D16" s="1021" t="s">
        <v>6</v>
      </c>
      <c r="E16" s="1022"/>
      <c r="F16" s="1023"/>
      <c r="G16" s="309">
        <f>SUM(G17:G77)</f>
        <v>1868803160</v>
      </c>
      <c r="H16" s="309">
        <f>SUM(H17:H77)</f>
        <v>1950603650</v>
      </c>
      <c r="I16" s="324">
        <f>H16-G16</f>
        <v>81800490</v>
      </c>
      <c r="J16" s="237">
        <f>I16/G16*100</f>
        <v>4.3771592295466792</v>
      </c>
      <c r="K16" s="498"/>
      <c r="L16" s="608"/>
      <c r="M16" s="608"/>
      <c r="N16" s="609"/>
      <c r="O16" s="610"/>
      <c r="P16" s="610"/>
      <c r="Q16" s="611"/>
      <c r="R16" s="610"/>
      <c r="S16" s="610"/>
      <c r="T16" s="611"/>
      <c r="U16" s="612"/>
      <c r="V16" s="472"/>
    </row>
    <row r="17" spans="1:28" ht="17.100000000000001" customHeight="1">
      <c r="A17" s="881"/>
      <c r="B17" s="882"/>
      <c r="C17" s="835"/>
      <c r="D17" s="837"/>
      <c r="E17" s="296" t="s">
        <v>224</v>
      </c>
      <c r="F17" s="883" t="s">
        <v>223</v>
      </c>
      <c r="G17" s="319">
        <v>1325202260</v>
      </c>
      <c r="H17" s="319">
        <f>U19+U20+U21+U22+U23+U24+U25+U26+U27+U28+U30+U31+U32+U34+U35</f>
        <v>1383829285</v>
      </c>
      <c r="I17" s="324">
        <f>H17-G17</f>
        <v>58627025</v>
      </c>
      <c r="J17" s="884">
        <f>I17/G17*100</f>
        <v>4.424005811761897</v>
      </c>
      <c r="K17" s="628" t="s">
        <v>600</v>
      </c>
      <c r="L17" s="1135">
        <f>U18+U29+U33</f>
        <v>1383829285</v>
      </c>
      <c r="M17" s="1135"/>
      <c r="N17" s="1135"/>
      <c r="O17" s="1135"/>
      <c r="P17" s="1135"/>
      <c r="Q17" s="1135"/>
      <c r="R17" s="1135"/>
      <c r="S17" s="1135"/>
      <c r="T17" s="1135"/>
      <c r="U17" s="1136"/>
      <c r="V17" s="473"/>
      <c r="W17" s="474"/>
      <c r="X17" s="473"/>
    </row>
    <row r="18" spans="1:28" s="577" customFormat="1" ht="17.100000000000001" customHeight="1">
      <c r="A18" s="881"/>
      <c r="B18" s="882"/>
      <c r="C18" s="881"/>
      <c r="D18" s="882"/>
      <c r="E18" s="297"/>
      <c r="F18" s="199"/>
      <c r="G18" s="322"/>
      <c r="H18" s="322"/>
      <c r="I18" s="970"/>
      <c r="J18" s="885"/>
      <c r="K18" s="629" t="s">
        <v>797</v>
      </c>
      <c r="L18" s="631"/>
      <c r="M18" s="636"/>
      <c r="N18" s="639"/>
      <c r="O18" s="640"/>
      <c r="P18" s="630"/>
      <c r="Q18" s="630"/>
      <c r="R18" s="630"/>
      <c r="S18" s="630"/>
      <c r="T18" s="637" t="s">
        <v>2</v>
      </c>
      <c r="U18" s="632">
        <f>SUM(U19:U28)</f>
        <v>1156610000</v>
      </c>
      <c r="V18" s="595"/>
      <c r="W18" s="596"/>
      <c r="X18" s="595"/>
      <c r="Y18" s="595"/>
      <c r="Z18" s="595"/>
      <c r="AA18" s="595"/>
      <c r="AB18" s="595"/>
    </row>
    <row r="19" spans="1:28" s="577" customFormat="1" ht="17.100000000000001" customHeight="1">
      <c r="A19" s="881"/>
      <c r="B19" s="882"/>
      <c r="C19" s="881"/>
      <c r="D19" s="882"/>
      <c r="E19" s="297"/>
      <c r="F19" s="199"/>
      <c r="G19" s="322"/>
      <c r="H19" s="322"/>
      <c r="I19" s="970"/>
      <c r="J19" s="885"/>
      <c r="K19" s="638" t="s">
        <v>622</v>
      </c>
      <c r="L19" s="606">
        <v>1033619710</v>
      </c>
      <c r="M19" s="606" t="s">
        <v>595</v>
      </c>
      <c r="N19" s="616" t="s">
        <v>272</v>
      </c>
      <c r="O19" s="626">
        <v>0.7</v>
      </c>
      <c r="P19" s="626"/>
      <c r="Q19" s="616"/>
      <c r="R19" s="617"/>
      <c r="S19" s="617"/>
      <c r="T19" s="840" t="s">
        <v>2</v>
      </c>
      <c r="U19" s="802">
        <f>O19*L19</f>
        <v>723533797</v>
      </c>
      <c r="V19" s="595"/>
      <c r="W19" s="596"/>
      <c r="X19" s="595"/>
      <c r="Y19" s="595"/>
      <c r="Z19" s="595"/>
      <c r="AA19" s="595"/>
      <c r="AB19" s="595"/>
    </row>
    <row r="20" spans="1:28" ht="17.100000000000001" customHeight="1">
      <c r="A20" s="881"/>
      <c r="B20" s="882"/>
      <c r="C20" s="881"/>
      <c r="D20" s="882"/>
      <c r="E20" s="297"/>
      <c r="F20" s="199"/>
      <c r="G20" s="322"/>
      <c r="H20" s="322"/>
      <c r="I20" s="970"/>
      <c r="J20" s="885"/>
      <c r="K20" s="638" t="s">
        <v>616</v>
      </c>
      <c r="L20" s="606">
        <v>103420200</v>
      </c>
      <c r="M20" s="606" t="s">
        <v>595</v>
      </c>
      <c r="N20" s="616" t="s">
        <v>272</v>
      </c>
      <c r="O20" s="626">
        <v>0.7</v>
      </c>
      <c r="P20" s="626"/>
      <c r="Q20" s="616"/>
      <c r="R20" s="617"/>
      <c r="S20" s="617"/>
      <c r="T20" s="840" t="s">
        <v>2</v>
      </c>
      <c r="U20" s="802">
        <f>O20*L20</f>
        <v>72394140</v>
      </c>
      <c r="V20" s="473"/>
      <c r="W20" s="474"/>
      <c r="X20" s="473"/>
    </row>
    <row r="21" spans="1:28" ht="17.100000000000001" customHeight="1">
      <c r="A21" s="881"/>
      <c r="B21" s="882"/>
      <c r="C21" s="881"/>
      <c r="D21" s="882"/>
      <c r="E21" s="297"/>
      <c r="F21" s="199"/>
      <c r="G21" s="322"/>
      <c r="H21" s="322"/>
      <c r="I21" s="970"/>
      <c r="J21" s="885"/>
      <c r="K21" s="638" t="s">
        <v>617</v>
      </c>
      <c r="L21" s="606">
        <v>23636770</v>
      </c>
      <c r="M21" s="606" t="s">
        <v>595</v>
      </c>
      <c r="N21" s="616" t="s">
        <v>272</v>
      </c>
      <c r="O21" s="626">
        <v>0.7</v>
      </c>
      <c r="P21" s="626"/>
      <c r="Q21" s="616"/>
      <c r="R21" s="617"/>
      <c r="S21" s="617"/>
      <c r="T21" s="840" t="s">
        <v>2</v>
      </c>
      <c r="U21" s="802">
        <f t="shared" ref="U21:U28" si="0">O21*L21</f>
        <v>16545738.999999998</v>
      </c>
      <c r="V21" s="473"/>
      <c r="W21" s="474"/>
      <c r="X21" s="473"/>
    </row>
    <row r="22" spans="1:28" ht="17.100000000000001" customHeight="1">
      <c r="A22" s="881"/>
      <c r="B22" s="882"/>
      <c r="C22" s="881"/>
      <c r="D22" s="882"/>
      <c r="E22" s="297"/>
      <c r="F22" s="199"/>
      <c r="G22" s="322"/>
      <c r="H22" s="322"/>
      <c r="I22" s="970"/>
      <c r="J22" s="885"/>
      <c r="K22" s="638" t="s">
        <v>607</v>
      </c>
      <c r="L22" s="606">
        <v>242162580</v>
      </c>
      <c r="M22" s="606" t="s">
        <v>595</v>
      </c>
      <c r="N22" s="616" t="s">
        <v>272</v>
      </c>
      <c r="O22" s="626">
        <v>0.7</v>
      </c>
      <c r="P22" s="626"/>
      <c r="Q22" s="616"/>
      <c r="R22" s="617"/>
      <c r="S22" s="617"/>
      <c r="T22" s="840" t="s">
        <v>2</v>
      </c>
      <c r="U22" s="802">
        <f t="shared" si="0"/>
        <v>169513806</v>
      </c>
      <c r="V22" s="473"/>
      <c r="W22" s="474"/>
      <c r="X22" s="473"/>
    </row>
    <row r="23" spans="1:28" ht="17.100000000000001" customHeight="1">
      <c r="A23" s="881"/>
      <c r="B23" s="882"/>
      <c r="C23" s="881"/>
      <c r="D23" s="882"/>
      <c r="E23" s="297"/>
      <c r="F23" s="199"/>
      <c r="G23" s="322"/>
      <c r="H23" s="322"/>
      <c r="I23" s="970"/>
      <c r="J23" s="885"/>
      <c r="K23" s="638" t="s">
        <v>608</v>
      </c>
      <c r="L23" s="606">
        <v>43768220</v>
      </c>
      <c r="M23" s="606" t="s">
        <v>595</v>
      </c>
      <c r="N23" s="616" t="s">
        <v>272</v>
      </c>
      <c r="O23" s="626">
        <v>0.7</v>
      </c>
      <c r="P23" s="626"/>
      <c r="Q23" s="616"/>
      <c r="R23" s="617"/>
      <c r="S23" s="617"/>
      <c r="T23" s="840" t="s">
        <v>2</v>
      </c>
      <c r="U23" s="802">
        <f t="shared" si="0"/>
        <v>30637753.999999996</v>
      </c>
      <c r="V23" s="473"/>
      <c r="W23" s="474"/>
      <c r="X23" s="473"/>
    </row>
    <row r="24" spans="1:28" ht="17.100000000000001" customHeight="1">
      <c r="A24" s="881"/>
      <c r="B24" s="882"/>
      <c r="C24" s="881"/>
      <c r="D24" s="882"/>
      <c r="E24" s="297"/>
      <c r="F24" s="199"/>
      <c r="G24" s="322"/>
      <c r="H24" s="322"/>
      <c r="I24" s="970"/>
      <c r="J24" s="885"/>
      <c r="K24" s="638" t="s">
        <v>609</v>
      </c>
      <c r="L24" s="606">
        <v>3217370</v>
      </c>
      <c r="M24" s="606" t="s">
        <v>595</v>
      </c>
      <c r="N24" s="616" t="s">
        <v>272</v>
      </c>
      <c r="O24" s="626">
        <v>0.7</v>
      </c>
      <c r="P24" s="626"/>
      <c r="Q24" s="616"/>
      <c r="R24" s="617"/>
      <c r="S24" s="617"/>
      <c r="T24" s="840" t="s">
        <v>2</v>
      </c>
      <c r="U24" s="802">
        <f t="shared" si="0"/>
        <v>2252159</v>
      </c>
      <c r="V24" s="473"/>
      <c r="W24" s="474"/>
      <c r="X24" s="473"/>
    </row>
    <row r="25" spans="1:28" ht="17.100000000000001" customHeight="1">
      <c r="A25" s="881"/>
      <c r="B25" s="882"/>
      <c r="C25" s="881"/>
      <c r="D25" s="882"/>
      <c r="E25" s="297"/>
      <c r="F25" s="199"/>
      <c r="G25" s="322"/>
      <c r="H25" s="322"/>
      <c r="I25" s="970"/>
      <c r="J25" s="885"/>
      <c r="K25" s="638" t="s">
        <v>610</v>
      </c>
      <c r="L25" s="606">
        <v>63127420</v>
      </c>
      <c r="M25" s="606" t="s">
        <v>595</v>
      </c>
      <c r="N25" s="616" t="s">
        <v>272</v>
      </c>
      <c r="O25" s="626">
        <v>0.7</v>
      </c>
      <c r="P25" s="626"/>
      <c r="Q25" s="616"/>
      <c r="R25" s="617"/>
      <c r="S25" s="617"/>
      <c r="T25" s="840" t="s">
        <v>2</v>
      </c>
      <c r="U25" s="802">
        <f t="shared" si="0"/>
        <v>44189194</v>
      </c>
      <c r="V25" s="473"/>
      <c r="W25" s="474"/>
      <c r="X25" s="473"/>
    </row>
    <row r="26" spans="1:28" ht="17.100000000000001" customHeight="1">
      <c r="A26" s="881"/>
      <c r="B26" s="882"/>
      <c r="C26" s="881"/>
      <c r="D26" s="882"/>
      <c r="E26" s="297"/>
      <c r="F26" s="199"/>
      <c r="G26" s="322"/>
      <c r="H26" s="322"/>
      <c r="I26" s="970"/>
      <c r="J26" s="885"/>
      <c r="K26" s="638" t="s">
        <v>611</v>
      </c>
      <c r="L26" s="606">
        <v>12625210</v>
      </c>
      <c r="M26" s="606" t="s">
        <v>595</v>
      </c>
      <c r="N26" s="616" t="s">
        <v>272</v>
      </c>
      <c r="O26" s="626">
        <v>0.7</v>
      </c>
      <c r="P26" s="626"/>
      <c r="Q26" s="616"/>
      <c r="R26" s="617"/>
      <c r="S26" s="617"/>
      <c r="T26" s="840" t="s">
        <v>2</v>
      </c>
      <c r="U26" s="802">
        <f t="shared" si="0"/>
        <v>8837647</v>
      </c>
      <c r="V26" s="473"/>
      <c r="W26" s="474"/>
      <c r="X26" s="473"/>
    </row>
    <row r="27" spans="1:28" ht="17.100000000000001" customHeight="1">
      <c r="A27" s="881"/>
      <c r="B27" s="882"/>
      <c r="C27" s="881"/>
      <c r="D27" s="882"/>
      <c r="E27" s="297"/>
      <c r="F27" s="199"/>
      <c r="G27" s="322"/>
      <c r="H27" s="322"/>
      <c r="I27" s="970"/>
      <c r="J27" s="885"/>
      <c r="K27" s="638" t="s">
        <v>612</v>
      </c>
      <c r="L27" s="606">
        <v>9819530</v>
      </c>
      <c r="M27" s="606" t="s">
        <v>595</v>
      </c>
      <c r="N27" s="616" t="s">
        <v>272</v>
      </c>
      <c r="O27" s="626">
        <v>0.7</v>
      </c>
      <c r="P27" s="626"/>
      <c r="Q27" s="616"/>
      <c r="R27" s="617"/>
      <c r="S27" s="617"/>
      <c r="T27" s="840" t="s">
        <v>2</v>
      </c>
      <c r="U27" s="802">
        <f t="shared" si="0"/>
        <v>6873671</v>
      </c>
      <c r="V27" s="473"/>
      <c r="W27" s="474"/>
      <c r="X27" s="473"/>
    </row>
    <row r="28" spans="1:28" ht="17.100000000000001" customHeight="1">
      <c r="A28" s="881"/>
      <c r="B28" s="882"/>
      <c r="C28" s="881"/>
      <c r="D28" s="882"/>
      <c r="E28" s="297"/>
      <c r="F28" s="199"/>
      <c r="G28" s="322"/>
      <c r="H28" s="322"/>
      <c r="I28" s="970"/>
      <c r="J28" s="885"/>
      <c r="K28" s="638" t="s">
        <v>613</v>
      </c>
      <c r="L28" s="606">
        <v>116902990</v>
      </c>
      <c r="M28" s="606" t="s">
        <v>595</v>
      </c>
      <c r="N28" s="616" t="s">
        <v>272</v>
      </c>
      <c r="O28" s="626">
        <v>0.7</v>
      </c>
      <c r="P28" s="626"/>
      <c r="Q28" s="616"/>
      <c r="R28" s="617"/>
      <c r="S28" s="617"/>
      <c r="T28" s="840" t="s">
        <v>2</v>
      </c>
      <c r="U28" s="802">
        <f t="shared" si="0"/>
        <v>81832093</v>
      </c>
      <c r="V28" s="473"/>
      <c r="W28" s="474"/>
      <c r="X28" s="473"/>
      <c r="Z28" s="594"/>
    </row>
    <row r="29" spans="1:28" s="855" customFormat="1" ht="17.100000000000001" customHeight="1">
      <c r="A29" s="881"/>
      <c r="B29" s="882"/>
      <c r="C29" s="881"/>
      <c r="D29" s="882"/>
      <c r="E29" s="297"/>
      <c r="F29" s="199"/>
      <c r="G29" s="322"/>
      <c r="H29" s="322"/>
      <c r="I29" s="970"/>
      <c r="J29" s="885"/>
      <c r="K29" s="886" t="s">
        <v>798</v>
      </c>
      <c r="L29" s="887"/>
      <c r="M29" s="636"/>
      <c r="N29" s="639"/>
      <c r="O29" s="888"/>
      <c r="P29" s="888"/>
      <c r="Q29" s="639"/>
      <c r="R29" s="889"/>
      <c r="S29" s="889"/>
      <c r="T29" s="889"/>
      <c r="U29" s="890">
        <f>SUM(U30:U32)</f>
        <v>162525285</v>
      </c>
      <c r="V29" s="851"/>
      <c r="W29" s="852"/>
      <c r="X29" s="851"/>
      <c r="Y29" s="853"/>
      <c r="Z29" s="851"/>
      <c r="AA29" s="854"/>
      <c r="AB29" s="851"/>
    </row>
    <row r="30" spans="1:28" s="855" customFormat="1" ht="17.100000000000001" customHeight="1">
      <c r="A30" s="881"/>
      <c r="B30" s="882"/>
      <c r="C30" s="881"/>
      <c r="D30" s="882"/>
      <c r="E30" s="297"/>
      <c r="F30" s="199"/>
      <c r="G30" s="322"/>
      <c r="H30" s="322"/>
      <c r="I30" s="970"/>
      <c r="J30" s="885"/>
      <c r="K30" s="891" t="s">
        <v>615</v>
      </c>
      <c r="L30" s="606">
        <v>222950</v>
      </c>
      <c r="M30" s="606" t="s">
        <v>595</v>
      </c>
      <c r="N30" s="616" t="s">
        <v>272</v>
      </c>
      <c r="O30" s="617">
        <v>65</v>
      </c>
      <c r="P30" s="617" t="s">
        <v>596</v>
      </c>
      <c r="Q30" s="616" t="s">
        <v>272</v>
      </c>
      <c r="R30" s="617">
        <v>12</v>
      </c>
      <c r="S30" s="617" t="s">
        <v>602</v>
      </c>
      <c r="T30" s="840" t="s">
        <v>2</v>
      </c>
      <c r="U30" s="802">
        <f>(R30*O30*L30)*90%</f>
        <v>156510900</v>
      </c>
      <c r="V30" s="851"/>
      <c r="W30" s="852"/>
      <c r="X30" s="851"/>
      <c r="Y30" s="851"/>
      <c r="Z30" s="854"/>
      <c r="AA30" s="851"/>
      <c r="AB30" s="851"/>
    </row>
    <row r="31" spans="1:28" s="855" customFormat="1" ht="17.100000000000001" customHeight="1">
      <c r="A31" s="881"/>
      <c r="B31" s="882"/>
      <c r="C31" s="881"/>
      <c r="D31" s="882"/>
      <c r="E31" s="297"/>
      <c r="F31" s="199"/>
      <c r="G31" s="322"/>
      <c r="H31" s="322"/>
      <c r="I31" s="970"/>
      <c r="J31" s="885"/>
      <c r="K31" s="638" t="s">
        <v>620</v>
      </c>
      <c r="L31" s="606">
        <v>35800</v>
      </c>
      <c r="M31" s="606" t="s">
        <v>595</v>
      </c>
      <c r="N31" s="616" t="s">
        <v>272</v>
      </c>
      <c r="O31" s="617">
        <v>65</v>
      </c>
      <c r="P31" s="617" t="s">
        <v>596</v>
      </c>
      <c r="Q31" s="616" t="s">
        <v>272</v>
      </c>
      <c r="R31" s="617">
        <v>2</v>
      </c>
      <c r="S31" s="617" t="s">
        <v>604</v>
      </c>
      <c r="T31" s="840" t="s">
        <v>2</v>
      </c>
      <c r="U31" s="802">
        <f>(R31*O31*L31)*90%</f>
        <v>4188600</v>
      </c>
      <c r="V31" s="851"/>
      <c r="W31" s="852"/>
      <c r="X31" s="851"/>
      <c r="Y31" s="851"/>
      <c r="Z31" s="854"/>
      <c r="AA31" s="851"/>
      <c r="AB31" s="851"/>
    </row>
    <row r="32" spans="1:28" s="855" customFormat="1" ht="17.100000000000001" customHeight="1">
      <c r="A32" s="881"/>
      <c r="B32" s="882"/>
      <c r="C32" s="881"/>
      <c r="D32" s="882"/>
      <c r="E32" s="297"/>
      <c r="F32" s="199"/>
      <c r="G32" s="322"/>
      <c r="H32" s="322"/>
      <c r="I32" s="970"/>
      <c r="J32" s="885"/>
      <c r="K32" s="638" t="s">
        <v>618</v>
      </c>
      <c r="L32" s="606">
        <v>31210</v>
      </c>
      <c r="M32" s="606" t="s">
        <v>595</v>
      </c>
      <c r="N32" s="616" t="s">
        <v>272</v>
      </c>
      <c r="O32" s="617">
        <v>65</v>
      </c>
      <c r="P32" s="617" t="s">
        <v>596</v>
      </c>
      <c r="Q32" s="616" t="s">
        <v>272</v>
      </c>
      <c r="R32" s="617">
        <v>1</v>
      </c>
      <c r="S32" s="617" t="s">
        <v>605</v>
      </c>
      <c r="T32" s="840" t="s">
        <v>2</v>
      </c>
      <c r="U32" s="802">
        <f>(R32*O32*L32)*90%</f>
        <v>1825785</v>
      </c>
      <c r="V32" s="851"/>
      <c r="W32" s="852"/>
      <c r="X32" s="851"/>
      <c r="Y32" s="851"/>
      <c r="Z32" s="851"/>
      <c r="AA32" s="851"/>
      <c r="AB32" s="851"/>
    </row>
    <row r="33" spans="1:28" s="855" customFormat="1" ht="17.100000000000001" customHeight="1">
      <c r="A33" s="881"/>
      <c r="B33" s="882"/>
      <c r="C33" s="881"/>
      <c r="D33" s="882"/>
      <c r="E33" s="297"/>
      <c r="F33" s="199"/>
      <c r="G33" s="322"/>
      <c r="H33" s="322"/>
      <c r="I33" s="970"/>
      <c r="J33" s="885"/>
      <c r="K33" s="629" t="s">
        <v>799</v>
      </c>
      <c r="L33" s="633"/>
      <c r="M33" s="634"/>
      <c r="N33" s="634"/>
      <c r="O33" s="634"/>
      <c r="P33" s="634"/>
      <c r="Q33" s="634"/>
      <c r="R33" s="630"/>
      <c r="S33" s="630"/>
      <c r="T33" s="630"/>
      <c r="U33" s="892">
        <f>SUM(U34:U35)</f>
        <v>64694000</v>
      </c>
      <c r="V33" s="851"/>
      <c r="W33" s="852"/>
      <c r="X33" s="851"/>
      <c r="Y33" s="851"/>
      <c r="Z33" s="851"/>
      <c r="AA33" s="851"/>
      <c r="AB33" s="851"/>
    </row>
    <row r="34" spans="1:28" s="855" customFormat="1" ht="17.100000000000001" customHeight="1">
      <c r="A34" s="881"/>
      <c r="B34" s="882"/>
      <c r="C34" s="881"/>
      <c r="D34" s="882"/>
      <c r="E34" s="297"/>
      <c r="F34" s="199"/>
      <c r="G34" s="322"/>
      <c r="H34" s="322"/>
      <c r="I34" s="970"/>
      <c r="J34" s="885"/>
      <c r="K34" s="638" t="s">
        <v>619</v>
      </c>
      <c r="L34" s="606">
        <v>2242000</v>
      </c>
      <c r="M34" s="606" t="s">
        <v>595</v>
      </c>
      <c r="N34" s="616" t="s">
        <v>272</v>
      </c>
      <c r="O34" s="617">
        <v>30</v>
      </c>
      <c r="P34" s="617" t="s">
        <v>597</v>
      </c>
      <c r="Q34" s="616" t="s">
        <v>272</v>
      </c>
      <c r="R34" s="626">
        <v>0.7</v>
      </c>
      <c r="S34" s="626"/>
      <c r="T34" s="840" t="s">
        <v>2</v>
      </c>
      <c r="U34" s="802">
        <f>R34*O34*L34</f>
        <v>47082000</v>
      </c>
      <c r="V34" s="851"/>
      <c r="W34" s="852"/>
      <c r="X34" s="851"/>
      <c r="Y34" s="851"/>
      <c r="Z34" s="851"/>
      <c r="AA34" s="851"/>
      <c r="AB34" s="851"/>
    </row>
    <row r="35" spans="1:28" s="855" customFormat="1" ht="20.25" customHeight="1">
      <c r="A35" s="881"/>
      <c r="B35" s="882"/>
      <c r="C35" s="881"/>
      <c r="D35" s="882"/>
      <c r="E35" s="297"/>
      <c r="F35" s="199"/>
      <c r="G35" s="322"/>
      <c r="H35" s="322"/>
      <c r="I35" s="970"/>
      <c r="J35" s="885"/>
      <c r="K35" s="893" t="s">
        <v>921</v>
      </c>
      <c r="L35" s="602">
        <v>629000</v>
      </c>
      <c r="M35" s="606" t="s">
        <v>595</v>
      </c>
      <c r="N35" s="616" t="s">
        <v>272</v>
      </c>
      <c r="O35" s="894">
        <v>40</v>
      </c>
      <c r="P35" s="894" t="s">
        <v>597</v>
      </c>
      <c r="Q35" s="616" t="s">
        <v>272</v>
      </c>
      <c r="R35" s="626">
        <v>0.7</v>
      </c>
      <c r="S35" s="626"/>
      <c r="T35" s="840" t="s">
        <v>2</v>
      </c>
      <c r="U35" s="804">
        <f>R35*O35*L35</f>
        <v>17612000</v>
      </c>
      <c r="V35" s="851"/>
      <c r="W35" s="852"/>
      <c r="X35" s="851"/>
      <c r="Y35" s="851"/>
      <c r="Z35" s="851"/>
      <c r="AA35" s="851"/>
      <c r="AB35" s="851"/>
    </row>
    <row r="36" spans="1:28" ht="17.100000000000001" customHeight="1">
      <c r="A36" s="881"/>
      <c r="B36" s="882"/>
      <c r="C36" s="881"/>
      <c r="D36" s="882"/>
      <c r="E36" s="296" t="s">
        <v>222</v>
      </c>
      <c r="F36" s="883" t="s">
        <v>221</v>
      </c>
      <c r="G36" s="319">
        <v>534600900</v>
      </c>
      <c r="H36" s="319">
        <f>U38+U39+U41+U43+U44+U45+U46+U47+U48+U49+U51+U52+U54+U57+U59+U60+U62+U64</f>
        <v>556774365</v>
      </c>
      <c r="I36" s="324">
        <f>H36-G36</f>
        <v>22173465</v>
      </c>
      <c r="J36" s="234">
        <f>I36/G36*100</f>
        <v>4.1476669792362859</v>
      </c>
      <c r="K36" s="628" t="s">
        <v>601</v>
      </c>
      <c r="L36" s="1135">
        <f>SUM(U37+U50+U55+U58+U61+U63)</f>
        <v>556774365</v>
      </c>
      <c r="M36" s="1135"/>
      <c r="N36" s="1135"/>
      <c r="O36" s="1135"/>
      <c r="P36" s="1135"/>
      <c r="Q36" s="1135"/>
      <c r="R36" s="1135"/>
      <c r="S36" s="1135"/>
      <c r="T36" s="1135"/>
      <c r="U36" s="1136"/>
      <c r="V36" s="473"/>
      <c r="W36" s="473"/>
      <c r="X36" s="473"/>
    </row>
    <row r="37" spans="1:28" s="577" customFormat="1" ht="17.100000000000001" customHeight="1">
      <c r="A37" s="881"/>
      <c r="B37" s="882"/>
      <c r="C37" s="881"/>
      <c r="D37" s="882"/>
      <c r="E37" s="297"/>
      <c r="F37" s="208"/>
      <c r="G37" s="322"/>
      <c r="H37" s="322"/>
      <c r="I37" s="970"/>
      <c r="J37" s="895"/>
      <c r="K37" s="629" t="s">
        <v>797</v>
      </c>
      <c r="L37" s="633"/>
      <c r="M37" s="634"/>
      <c r="N37" s="634"/>
      <c r="O37" s="635"/>
      <c r="P37" s="634"/>
      <c r="Q37" s="630"/>
      <c r="R37" s="630"/>
      <c r="S37" s="630"/>
      <c r="T37" s="630"/>
      <c r="U37" s="632">
        <f>SUM(U38:U49)</f>
        <v>495690000</v>
      </c>
      <c r="V37" s="595"/>
      <c r="W37" s="595"/>
      <c r="X37" s="595"/>
      <c r="Y37" s="595"/>
      <c r="Z37" s="595"/>
      <c r="AA37" s="595"/>
      <c r="AB37" s="595"/>
    </row>
    <row r="38" spans="1:28" s="577" customFormat="1" ht="17.100000000000001" customHeight="1">
      <c r="A38" s="881"/>
      <c r="B38" s="882"/>
      <c r="C38" s="881"/>
      <c r="D38" s="882"/>
      <c r="E38" s="297"/>
      <c r="F38" s="208"/>
      <c r="G38" s="322"/>
      <c r="H38" s="322"/>
      <c r="I38" s="970"/>
      <c r="J38" s="895"/>
      <c r="K38" s="638" t="s">
        <v>614</v>
      </c>
      <c r="L38" s="606">
        <v>1033619710</v>
      </c>
      <c r="M38" s="606" t="s">
        <v>595</v>
      </c>
      <c r="N38" s="840" t="s">
        <v>272</v>
      </c>
      <c r="O38" s="627">
        <v>0.3</v>
      </c>
      <c r="P38" s="627"/>
      <c r="Q38" s="840"/>
      <c r="R38" s="614"/>
      <c r="S38" s="614"/>
      <c r="T38" s="840" t="s">
        <v>2</v>
      </c>
      <c r="U38" s="802">
        <f t="shared" ref="U38:U49" si="1">L38*O38</f>
        <v>310085913</v>
      </c>
      <c r="V38" s="595"/>
      <c r="W38" s="595"/>
      <c r="X38" s="595"/>
      <c r="Y38" s="595"/>
      <c r="Z38" s="595"/>
      <c r="AA38" s="595"/>
      <c r="AB38" s="594"/>
    </row>
    <row r="39" spans="1:28" ht="17.100000000000001" customHeight="1">
      <c r="A39" s="881"/>
      <c r="B39" s="882"/>
      <c r="C39" s="881"/>
      <c r="D39" s="882"/>
      <c r="E39" s="198"/>
      <c r="F39" s="191"/>
      <c r="G39" s="321"/>
      <c r="H39" s="321"/>
      <c r="I39" s="971"/>
      <c r="J39" s="895"/>
      <c r="K39" s="638" t="s">
        <v>616</v>
      </c>
      <c r="L39" s="606">
        <v>103420200</v>
      </c>
      <c r="M39" s="606" t="s">
        <v>595</v>
      </c>
      <c r="N39" s="840" t="s">
        <v>272</v>
      </c>
      <c r="O39" s="627">
        <v>0.3</v>
      </c>
      <c r="P39" s="627"/>
      <c r="Q39" s="840"/>
      <c r="R39" s="614"/>
      <c r="S39" s="614"/>
      <c r="T39" s="840" t="s">
        <v>2</v>
      </c>
      <c r="U39" s="802">
        <f t="shared" si="1"/>
        <v>31026060</v>
      </c>
      <c r="V39" s="473"/>
      <c r="W39" s="473"/>
      <c r="X39" s="473"/>
    </row>
    <row r="40" spans="1:28" ht="17.100000000000001" hidden="1" customHeight="1">
      <c r="A40" s="881"/>
      <c r="B40" s="882"/>
      <c r="C40" s="881"/>
      <c r="D40" s="882"/>
      <c r="E40" s="297"/>
      <c r="F40" s="199"/>
      <c r="G40" s="322"/>
      <c r="H40" s="322"/>
      <c r="I40" s="972"/>
      <c r="J40" s="895"/>
      <c r="K40" s="573" t="s">
        <v>17</v>
      </c>
      <c r="L40" s="606">
        <v>0</v>
      </c>
      <c r="M40" s="606" t="s">
        <v>595</v>
      </c>
      <c r="N40" s="840" t="s">
        <v>272</v>
      </c>
      <c r="O40" s="627">
        <v>0.3</v>
      </c>
      <c r="P40" s="627"/>
      <c r="Q40" s="840"/>
      <c r="R40" s="614"/>
      <c r="S40" s="614"/>
      <c r="T40" s="840" t="s">
        <v>2</v>
      </c>
      <c r="U40" s="802">
        <f t="shared" si="1"/>
        <v>0</v>
      </c>
      <c r="V40" s="473"/>
      <c r="W40" s="473"/>
      <c r="X40" s="473"/>
    </row>
    <row r="41" spans="1:28" ht="17.100000000000001" customHeight="1">
      <c r="A41" s="881"/>
      <c r="B41" s="882"/>
      <c r="C41" s="881"/>
      <c r="D41" s="882"/>
      <c r="E41" s="297"/>
      <c r="F41" s="199"/>
      <c r="G41" s="322"/>
      <c r="H41" s="322"/>
      <c r="I41" s="972"/>
      <c r="J41" s="895"/>
      <c r="K41" s="638" t="s">
        <v>617</v>
      </c>
      <c r="L41" s="606">
        <v>23636770</v>
      </c>
      <c r="M41" s="606" t="s">
        <v>595</v>
      </c>
      <c r="N41" s="840" t="s">
        <v>272</v>
      </c>
      <c r="O41" s="627">
        <v>0.3</v>
      </c>
      <c r="P41" s="627"/>
      <c r="Q41" s="840"/>
      <c r="R41" s="614"/>
      <c r="S41" s="614"/>
      <c r="T41" s="840" t="s">
        <v>2</v>
      </c>
      <c r="U41" s="802">
        <f t="shared" si="1"/>
        <v>7091031</v>
      </c>
      <c r="V41" s="473"/>
      <c r="W41" s="473"/>
      <c r="X41" s="473"/>
    </row>
    <row r="42" spans="1:28" ht="17.100000000000001" hidden="1" customHeight="1">
      <c r="A42" s="881"/>
      <c r="B42" s="882"/>
      <c r="C42" s="881"/>
      <c r="D42" s="882"/>
      <c r="E42" s="297"/>
      <c r="F42" s="199"/>
      <c r="G42" s="322"/>
      <c r="H42" s="322"/>
      <c r="I42" s="972"/>
      <c r="J42" s="895"/>
      <c r="K42" s="573" t="s">
        <v>19</v>
      </c>
      <c r="L42" s="606">
        <v>0</v>
      </c>
      <c r="M42" s="606" t="s">
        <v>595</v>
      </c>
      <c r="N42" s="840" t="s">
        <v>272</v>
      </c>
      <c r="O42" s="627">
        <v>0.3</v>
      </c>
      <c r="P42" s="627"/>
      <c r="Q42" s="840"/>
      <c r="R42" s="614"/>
      <c r="S42" s="614"/>
      <c r="T42" s="840" t="s">
        <v>2</v>
      </c>
      <c r="U42" s="802">
        <f t="shared" si="1"/>
        <v>0</v>
      </c>
      <c r="V42" s="473"/>
      <c r="W42" s="473"/>
      <c r="X42" s="473"/>
    </row>
    <row r="43" spans="1:28" ht="17.100000000000001" customHeight="1">
      <c r="A43" s="881"/>
      <c r="B43" s="882"/>
      <c r="C43" s="881"/>
      <c r="D43" s="882"/>
      <c r="E43" s="297"/>
      <c r="F43" s="199"/>
      <c r="G43" s="322"/>
      <c r="H43" s="322"/>
      <c r="I43" s="972"/>
      <c r="J43" s="895"/>
      <c r="K43" s="638" t="s">
        <v>632</v>
      </c>
      <c r="L43" s="606">
        <v>242162580</v>
      </c>
      <c r="M43" s="606" t="s">
        <v>595</v>
      </c>
      <c r="N43" s="840" t="s">
        <v>272</v>
      </c>
      <c r="O43" s="627">
        <v>0.3</v>
      </c>
      <c r="P43" s="627"/>
      <c r="Q43" s="840"/>
      <c r="R43" s="614"/>
      <c r="S43" s="614"/>
      <c r="T43" s="840" t="s">
        <v>2</v>
      </c>
      <c r="U43" s="802">
        <f t="shared" si="1"/>
        <v>72648774</v>
      </c>
      <c r="V43" s="473"/>
      <c r="W43" s="473"/>
      <c r="X43" s="473"/>
    </row>
    <row r="44" spans="1:28" ht="17.100000000000001" customHeight="1">
      <c r="A44" s="881"/>
      <c r="B44" s="882"/>
      <c r="C44" s="881"/>
      <c r="D44" s="882"/>
      <c r="E44" s="297"/>
      <c r="F44" s="199"/>
      <c r="G44" s="322"/>
      <c r="H44" s="322"/>
      <c r="I44" s="972"/>
      <c r="J44" s="895"/>
      <c r="K44" s="638" t="s">
        <v>608</v>
      </c>
      <c r="L44" s="606">
        <v>43768220</v>
      </c>
      <c r="M44" s="606" t="s">
        <v>595</v>
      </c>
      <c r="N44" s="840" t="s">
        <v>272</v>
      </c>
      <c r="O44" s="627">
        <v>0.3</v>
      </c>
      <c r="P44" s="627"/>
      <c r="Q44" s="840"/>
      <c r="R44" s="614"/>
      <c r="S44" s="614"/>
      <c r="T44" s="840" t="s">
        <v>2</v>
      </c>
      <c r="U44" s="802">
        <f t="shared" si="1"/>
        <v>13130466</v>
      </c>
      <c r="V44" s="473"/>
      <c r="W44" s="473"/>
      <c r="X44" s="473"/>
    </row>
    <row r="45" spans="1:28" ht="17.100000000000001" customHeight="1">
      <c r="A45" s="881"/>
      <c r="B45" s="882"/>
      <c r="C45" s="881"/>
      <c r="D45" s="882"/>
      <c r="E45" s="297"/>
      <c r="F45" s="199"/>
      <c r="G45" s="322"/>
      <c r="H45" s="322"/>
      <c r="I45" s="972"/>
      <c r="J45" s="895"/>
      <c r="K45" s="638" t="s">
        <v>609</v>
      </c>
      <c r="L45" s="606">
        <v>3217370</v>
      </c>
      <c r="M45" s="606" t="s">
        <v>595</v>
      </c>
      <c r="N45" s="840" t="s">
        <v>272</v>
      </c>
      <c r="O45" s="627">
        <v>0.3</v>
      </c>
      <c r="P45" s="627"/>
      <c r="Q45" s="840"/>
      <c r="R45" s="614"/>
      <c r="S45" s="614"/>
      <c r="T45" s="840" t="s">
        <v>2</v>
      </c>
      <c r="U45" s="802">
        <f t="shared" si="1"/>
        <v>965211</v>
      </c>
      <c r="V45" s="473"/>
      <c r="W45" s="473"/>
      <c r="X45" s="473"/>
    </row>
    <row r="46" spans="1:28" ht="17.100000000000001" customHeight="1">
      <c r="A46" s="881"/>
      <c r="B46" s="882"/>
      <c r="C46" s="881"/>
      <c r="D46" s="882"/>
      <c r="E46" s="297"/>
      <c r="F46" s="199"/>
      <c r="G46" s="322"/>
      <c r="H46" s="322"/>
      <c r="I46" s="972"/>
      <c r="J46" s="895"/>
      <c r="K46" s="638" t="s">
        <v>610</v>
      </c>
      <c r="L46" s="606">
        <v>63127420</v>
      </c>
      <c r="M46" s="606" t="s">
        <v>595</v>
      </c>
      <c r="N46" s="840" t="s">
        <v>272</v>
      </c>
      <c r="O46" s="627">
        <v>0.3</v>
      </c>
      <c r="P46" s="627"/>
      <c r="Q46" s="840"/>
      <c r="R46" s="614"/>
      <c r="S46" s="614"/>
      <c r="T46" s="840" t="s">
        <v>2</v>
      </c>
      <c r="U46" s="802">
        <f t="shared" si="1"/>
        <v>18938226</v>
      </c>
      <c r="V46" s="473"/>
      <c r="W46" s="473"/>
      <c r="X46" s="473"/>
    </row>
    <row r="47" spans="1:28" ht="17.100000000000001" customHeight="1">
      <c r="A47" s="881"/>
      <c r="B47" s="882"/>
      <c r="C47" s="881"/>
      <c r="D47" s="882"/>
      <c r="E47" s="297"/>
      <c r="F47" s="199"/>
      <c r="G47" s="322"/>
      <c r="H47" s="322"/>
      <c r="I47" s="972"/>
      <c r="J47" s="895"/>
      <c r="K47" s="638" t="s">
        <v>611</v>
      </c>
      <c r="L47" s="606">
        <v>12625210</v>
      </c>
      <c r="M47" s="606" t="s">
        <v>595</v>
      </c>
      <c r="N47" s="840" t="s">
        <v>272</v>
      </c>
      <c r="O47" s="627">
        <v>0.3</v>
      </c>
      <c r="P47" s="627"/>
      <c r="Q47" s="840"/>
      <c r="R47" s="614"/>
      <c r="S47" s="614"/>
      <c r="T47" s="840" t="s">
        <v>2</v>
      </c>
      <c r="U47" s="802">
        <f t="shared" si="1"/>
        <v>3787563</v>
      </c>
      <c r="V47" s="473"/>
      <c r="W47" s="473"/>
      <c r="X47" s="473"/>
    </row>
    <row r="48" spans="1:28" ht="17.100000000000001" customHeight="1">
      <c r="A48" s="881"/>
      <c r="B48" s="882"/>
      <c r="C48" s="881"/>
      <c r="D48" s="882"/>
      <c r="E48" s="297"/>
      <c r="F48" s="199"/>
      <c r="G48" s="322"/>
      <c r="H48" s="322"/>
      <c r="I48" s="972"/>
      <c r="J48" s="895"/>
      <c r="K48" s="638" t="s">
        <v>612</v>
      </c>
      <c r="L48" s="606">
        <v>9819530</v>
      </c>
      <c r="M48" s="606" t="s">
        <v>595</v>
      </c>
      <c r="N48" s="840" t="s">
        <v>272</v>
      </c>
      <c r="O48" s="627">
        <v>0.3</v>
      </c>
      <c r="P48" s="627"/>
      <c r="Q48" s="840"/>
      <c r="R48" s="614"/>
      <c r="S48" s="614"/>
      <c r="T48" s="840" t="s">
        <v>2</v>
      </c>
      <c r="U48" s="802">
        <f t="shared" si="1"/>
        <v>2945859</v>
      </c>
      <c r="V48" s="473"/>
      <c r="W48" s="473"/>
      <c r="X48" s="473"/>
    </row>
    <row r="49" spans="1:28" ht="17.100000000000001" customHeight="1">
      <c r="A49" s="881"/>
      <c r="B49" s="882"/>
      <c r="C49" s="881"/>
      <c r="D49" s="882"/>
      <c r="E49" s="297"/>
      <c r="F49" s="199"/>
      <c r="G49" s="322"/>
      <c r="H49" s="322"/>
      <c r="I49" s="972"/>
      <c r="J49" s="895"/>
      <c r="K49" s="638" t="s">
        <v>613</v>
      </c>
      <c r="L49" s="606">
        <v>116902990</v>
      </c>
      <c r="M49" s="606" t="s">
        <v>595</v>
      </c>
      <c r="N49" s="840" t="s">
        <v>272</v>
      </c>
      <c r="O49" s="627">
        <v>0.3</v>
      </c>
      <c r="P49" s="627"/>
      <c r="Q49" s="840"/>
      <c r="R49" s="614"/>
      <c r="S49" s="614"/>
      <c r="T49" s="840" t="s">
        <v>2</v>
      </c>
      <c r="U49" s="802">
        <f t="shared" si="1"/>
        <v>35070897</v>
      </c>
      <c r="V49" s="473"/>
      <c r="W49" s="473"/>
      <c r="X49" s="473"/>
    </row>
    <row r="50" spans="1:28" s="855" customFormat="1" ht="17.100000000000001" customHeight="1">
      <c r="A50" s="881"/>
      <c r="B50" s="882"/>
      <c r="C50" s="881"/>
      <c r="D50" s="882"/>
      <c r="E50" s="297"/>
      <c r="F50" s="199"/>
      <c r="G50" s="322"/>
      <c r="H50" s="322"/>
      <c r="I50" s="972"/>
      <c r="J50" s="895"/>
      <c r="K50" s="886" t="s">
        <v>798</v>
      </c>
      <c r="L50" s="896"/>
      <c r="M50" s="897"/>
      <c r="N50" s="898"/>
      <c r="O50" s="898"/>
      <c r="P50" s="897"/>
      <c r="Q50" s="899"/>
      <c r="R50" s="899"/>
      <c r="S50" s="889"/>
      <c r="T50" s="889"/>
      <c r="U50" s="890">
        <f>U51+U52+U54</f>
        <v>18058365</v>
      </c>
      <c r="V50" s="851"/>
      <c r="W50" s="851"/>
      <c r="X50" s="851"/>
      <c r="Y50" s="851"/>
      <c r="Z50" s="851"/>
      <c r="AA50" s="851"/>
      <c r="AB50" s="851"/>
    </row>
    <row r="51" spans="1:28" s="855" customFormat="1" ht="17.100000000000001" customHeight="1">
      <c r="A51" s="881"/>
      <c r="B51" s="882"/>
      <c r="C51" s="881"/>
      <c r="D51" s="882"/>
      <c r="E51" s="297"/>
      <c r="F51" s="199"/>
      <c r="G51" s="322"/>
      <c r="H51" s="322"/>
      <c r="I51" s="972"/>
      <c r="J51" s="895"/>
      <c r="K51" s="891" t="s">
        <v>757</v>
      </c>
      <c r="L51" s="606">
        <v>222950</v>
      </c>
      <c r="M51" s="606" t="s">
        <v>595</v>
      </c>
      <c r="N51" s="840" t="s">
        <v>272</v>
      </c>
      <c r="O51" s="614">
        <v>65</v>
      </c>
      <c r="P51" s="617" t="s">
        <v>597</v>
      </c>
      <c r="Q51" s="840" t="s">
        <v>272</v>
      </c>
      <c r="R51" s="614">
        <v>12</v>
      </c>
      <c r="S51" s="614"/>
      <c r="T51" s="840" t="s">
        <v>2</v>
      </c>
      <c r="U51" s="802">
        <f>(L51*O51*R51)*10%</f>
        <v>17390100</v>
      </c>
      <c r="V51" s="851"/>
      <c r="W51" s="852"/>
      <c r="X51" s="851"/>
      <c r="Y51" s="851"/>
      <c r="Z51" s="851"/>
      <c r="AA51" s="851"/>
      <c r="AB51" s="851"/>
    </row>
    <row r="52" spans="1:28" s="855" customFormat="1" ht="17.100000000000001" customHeight="1">
      <c r="A52" s="881"/>
      <c r="B52" s="882"/>
      <c r="C52" s="881"/>
      <c r="D52" s="882"/>
      <c r="E52" s="297"/>
      <c r="F52" s="199"/>
      <c r="G52" s="322"/>
      <c r="H52" s="322"/>
      <c r="I52" s="972"/>
      <c r="J52" s="895"/>
      <c r="K52" s="638" t="s">
        <v>620</v>
      </c>
      <c r="L52" s="606">
        <v>35800</v>
      </c>
      <c r="M52" s="606" t="s">
        <v>595</v>
      </c>
      <c r="N52" s="840" t="s">
        <v>272</v>
      </c>
      <c r="O52" s="614">
        <v>65</v>
      </c>
      <c r="P52" s="617" t="s">
        <v>597</v>
      </c>
      <c r="Q52" s="840" t="s">
        <v>272</v>
      </c>
      <c r="R52" s="614">
        <v>2</v>
      </c>
      <c r="S52" s="614"/>
      <c r="T52" s="840" t="s">
        <v>2</v>
      </c>
      <c r="U52" s="802">
        <f t="shared" ref="U52:U53" si="2">(L52*O52*R52)*10%</f>
        <v>465400</v>
      </c>
      <c r="V52" s="851"/>
      <c r="W52" s="852"/>
      <c r="X52" s="851"/>
      <c r="Y52" s="851"/>
      <c r="Z52" s="851"/>
      <c r="AA52" s="851"/>
      <c r="AB52" s="851"/>
    </row>
    <row r="53" spans="1:28" s="855" customFormat="1" ht="17.100000000000001" hidden="1" customHeight="1">
      <c r="A53" s="881"/>
      <c r="B53" s="882"/>
      <c r="C53" s="881"/>
      <c r="D53" s="882"/>
      <c r="E53" s="297"/>
      <c r="F53" s="199"/>
      <c r="G53" s="322"/>
      <c r="H53" s="322"/>
      <c r="I53" s="972"/>
      <c r="J53" s="895"/>
      <c r="K53" s="288" t="s">
        <v>206</v>
      </c>
      <c r="L53" s="606">
        <v>35000</v>
      </c>
      <c r="M53" s="606" t="s">
        <v>595</v>
      </c>
      <c r="N53" s="840" t="s">
        <v>272</v>
      </c>
      <c r="O53" s="614">
        <v>64</v>
      </c>
      <c r="P53" s="617" t="s">
        <v>597</v>
      </c>
      <c r="Q53" s="840" t="s">
        <v>272</v>
      </c>
      <c r="R53" s="614">
        <v>1</v>
      </c>
      <c r="S53" s="614"/>
      <c r="T53" s="840" t="s">
        <v>2</v>
      </c>
      <c r="U53" s="802">
        <f t="shared" si="2"/>
        <v>224000</v>
      </c>
      <c r="V53" s="851"/>
      <c r="W53" s="852"/>
      <c r="X53" s="851"/>
      <c r="Y53" s="851"/>
      <c r="Z53" s="851"/>
      <c r="AA53" s="851"/>
      <c r="AB53" s="851"/>
    </row>
    <row r="54" spans="1:28" s="855" customFormat="1" ht="17.100000000000001" customHeight="1">
      <c r="A54" s="881"/>
      <c r="B54" s="882"/>
      <c r="C54" s="881"/>
      <c r="D54" s="882"/>
      <c r="E54" s="297"/>
      <c r="F54" s="199"/>
      <c r="G54" s="322"/>
      <c r="H54" s="322"/>
      <c r="I54" s="972"/>
      <c r="J54" s="895"/>
      <c r="K54" s="638" t="s">
        <v>631</v>
      </c>
      <c r="L54" s="606">
        <v>31210</v>
      </c>
      <c r="M54" s="606" t="s">
        <v>595</v>
      </c>
      <c r="N54" s="840" t="s">
        <v>272</v>
      </c>
      <c r="O54" s="614">
        <v>65</v>
      </c>
      <c r="P54" s="617" t="s">
        <v>597</v>
      </c>
      <c r="Q54" s="840" t="s">
        <v>272</v>
      </c>
      <c r="R54" s="614">
        <v>1</v>
      </c>
      <c r="S54" s="614"/>
      <c r="T54" s="840" t="s">
        <v>2</v>
      </c>
      <c r="U54" s="802">
        <f>(L54*O54*R54)*10%</f>
        <v>202865</v>
      </c>
      <c r="V54" s="851"/>
      <c r="W54" s="856"/>
      <c r="X54" s="851"/>
      <c r="Y54" s="851"/>
      <c r="Z54" s="851"/>
      <c r="AA54" s="851"/>
      <c r="AB54" s="851"/>
    </row>
    <row r="55" spans="1:28" s="855" customFormat="1" ht="17.100000000000001" customHeight="1">
      <c r="A55" s="881"/>
      <c r="B55" s="882"/>
      <c r="C55" s="881"/>
      <c r="D55" s="882"/>
      <c r="E55" s="297"/>
      <c r="F55" s="199"/>
      <c r="G55" s="322"/>
      <c r="H55" s="322"/>
      <c r="I55" s="972"/>
      <c r="J55" s="895"/>
      <c r="K55" s="1146" t="s">
        <v>624</v>
      </c>
      <c r="L55" s="1147"/>
      <c r="M55" s="636"/>
      <c r="N55" s="637"/>
      <c r="O55" s="900"/>
      <c r="P55" s="900"/>
      <c r="Q55" s="637"/>
      <c r="R55" s="900"/>
      <c r="S55" s="900"/>
      <c r="T55" s="637"/>
      <c r="U55" s="632">
        <f>U57</f>
        <v>10000000</v>
      </c>
      <c r="V55" s="851"/>
      <c r="W55" s="852"/>
      <c r="X55" s="851"/>
      <c r="Y55" s="851"/>
      <c r="Z55" s="851"/>
      <c r="AA55" s="851"/>
      <c r="AB55" s="851"/>
    </row>
    <row r="56" spans="1:28" s="855" customFormat="1" ht="13.5" hidden="1" customHeight="1">
      <c r="A56" s="881"/>
      <c r="B56" s="882"/>
      <c r="C56" s="881"/>
      <c r="D56" s="882"/>
      <c r="E56" s="297"/>
      <c r="F56" s="199"/>
      <c r="G56" s="322"/>
      <c r="H56" s="322"/>
      <c r="I56" s="972"/>
      <c r="J56" s="895"/>
      <c r="K56" s="287"/>
      <c r="L56" s="606"/>
      <c r="M56" s="606"/>
      <c r="N56" s="840" t="s">
        <v>272</v>
      </c>
      <c r="O56" s="615"/>
      <c r="P56" s="615"/>
      <c r="Q56" s="840" t="s">
        <v>272</v>
      </c>
      <c r="R56" s="615"/>
      <c r="S56" s="615"/>
      <c r="T56" s="840" t="s">
        <v>2</v>
      </c>
      <c r="U56" s="802">
        <f>L56*O56*R56</f>
        <v>0</v>
      </c>
      <c r="V56" s="851"/>
      <c r="W56" s="852"/>
      <c r="X56" s="851"/>
      <c r="Y56" s="851"/>
      <c r="Z56" s="851"/>
      <c r="AA56" s="851"/>
      <c r="AB56" s="851"/>
    </row>
    <row r="57" spans="1:28" s="855" customFormat="1" ht="13.5" customHeight="1">
      <c r="A57" s="881"/>
      <c r="B57" s="882"/>
      <c r="C57" s="881"/>
      <c r="D57" s="882"/>
      <c r="E57" s="297"/>
      <c r="F57" s="199"/>
      <c r="G57" s="322"/>
      <c r="H57" s="322"/>
      <c r="I57" s="972"/>
      <c r="J57" s="895"/>
      <c r="K57" s="287" t="s">
        <v>623</v>
      </c>
      <c r="L57" s="606">
        <v>5000000</v>
      </c>
      <c r="M57" s="606"/>
      <c r="N57" s="840" t="s">
        <v>272</v>
      </c>
      <c r="O57" s="614">
        <v>1</v>
      </c>
      <c r="P57" s="614"/>
      <c r="Q57" s="840" t="s">
        <v>272</v>
      </c>
      <c r="R57" s="614">
        <v>2</v>
      </c>
      <c r="S57" s="615"/>
      <c r="T57" s="840"/>
      <c r="U57" s="802">
        <f>L57*O57*R57</f>
        <v>10000000</v>
      </c>
      <c r="V57" s="851"/>
      <c r="W57" s="852"/>
      <c r="X57" s="851"/>
      <c r="Y57" s="851"/>
      <c r="Z57" s="851"/>
      <c r="AA57" s="851"/>
      <c r="AB57" s="851"/>
    </row>
    <row r="58" spans="1:28" s="855" customFormat="1" ht="13.5" customHeight="1">
      <c r="A58" s="881"/>
      <c r="B58" s="882"/>
      <c r="C58" s="881"/>
      <c r="D58" s="882"/>
      <c r="E58" s="297"/>
      <c r="F58" s="199"/>
      <c r="G58" s="322"/>
      <c r="H58" s="322"/>
      <c r="I58" s="972"/>
      <c r="J58" s="895"/>
      <c r="K58" s="629" t="s">
        <v>799</v>
      </c>
      <c r="L58" s="896"/>
      <c r="M58" s="897"/>
      <c r="N58" s="898"/>
      <c r="O58" s="898"/>
      <c r="P58" s="897"/>
      <c r="Q58" s="899"/>
      <c r="R58" s="899"/>
      <c r="S58" s="889"/>
      <c r="T58" s="889"/>
      <c r="U58" s="890">
        <f>U59+U60</f>
        <v>27726000</v>
      </c>
      <c r="V58" s="851"/>
      <c r="W58" s="852"/>
      <c r="X58" s="851"/>
      <c r="Y58" s="851"/>
      <c r="Z58" s="851"/>
      <c r="AA58" s="851"/>
      <c r="AB58" s="851"/>
    </row>
    <row r="59" spans="1:28" s="855" customFormat="1" ht="17.100000000000001" customHeight="1">
      <c r="A59" s="355"/>
      <c r="B59" s="357"/>
      <c r="C59" s="355"/>
      <c r="D59" s="357"/>
      <c r="E59" s="178"/>
      <c r="F59" s="901"/>
      <c r="G59" s="323"/>
      <c r="H59" s="323"/>
      <c r="I59" s="973"/>
      <c r="J59" s="902"/>
      <c r="K59" s="893" t="s">
        <v>627</v>
      </c>
      <c r="L59" s="602">
        <v>2242000</v>
      </c>
      <c r="M59" s="602" t="s">
        <v>595</v>
      </c>
      <c r="N59" s="142" t="s">
        <v>272</v>
      </c>
      <c r="O59" s="894">
        <v>30</v>
      </c>
      <c r="P59" s="894" t="s">
        <v>597</v>
      </c>
      <c r="Q59" s="841" t="s">
        <v>272</v>
      </c>
      <c r="R59" s="903">
        <v>0.3</v>
      </c>
      <c r="S59" s="904"/>
      <c r="T59" s="841" t="s">
        <v>2</v>
      </c>
      <c r="U59" s="804">
        <f>L59*O59*R59</f>
        <v>20178000</v>
      </c>
      <c r="V59" s="851"/>
      <c r="W59" s="852"/>
      <c r="X59" s="851"/>
      <c r="Y59" s="851"/>
      <c r="Z59" s="851"/>
      <c r="AA59" s="851"/>
      <c r="AB59" s="851"/>
    </row>
    <row r="60" spans="1:28" s="855" customFormat="1" ht="19.5" customHeight="1">
      <c r="A60" s="881"/>
      <c r="B60" s="882"/>
      <c r="C60" s="881"/>
      <c r="D60" s="882"/>
      <c r="E60" s="297"/>
      <c r="F60" s="199"/>
      <c r="G60" s="322"/>
      <c r="H60" s="322"/>
      <c r="I60" s="972"/>
      <c r="J60" s="895"/>
      <c r="K60" s="638" t="s">
        <v>921</v>
      </c>
      <c r="L60" s="606">
        <v>629000</v>
      </c>
      <c r="M60" s="606" t="s">
        <v>595</v>
      </c>
      <c r="N60" s="616" t="s">
        <v>272</v>
      </c>
      <c r="O60" s="617">
        <v>40</v>
      </c>
      <c r="P60" s="617" t="s">
        <v>597</v>
      </c>
      <c r="Q60" s="840" t="s">
        <v>272</v>
      </c>
      <c r="R60" s="627">
        <v>0.3</v>
      </c>
      <c r="S60" s="614"/>
      <c r="T60" s="840" t="s">
        <v>2</v>
      </c>
      <c r="U60" s="802">
        <f>L60*O60*R60</f>
        <v>7548000</v>
      </c>
      <c r="V60" s="851"/>
      <c r="W60" s="852"/>
      <c r="X60" s="851"/>
      <c r="Y60" s="851"/>
      <c r="Z60" s="851"/>
      <c r="AA60" s="851"/>
      <c r="AB60" s="851"/>
    </row>
    <row r="61" spans="1:28" s="855" customFormat="1" ht="17.100000000000001" customHeight="1">
      <c r="A61" s="881"/>
      <c r="B61" s="882"/>
      <c r="C61" s="881"/>
      <c r="D61" s="882"/>
      <c r="E61" s="297"/>
      <c r="F61" s="199"/>
      <c r="G61" s="322"/>
      <c r="H61" s="322"/>
      <c r="I61" s="972"/>
      <c r="J61" s="895"/>
      <c r="K61" s="905" t="s">
        <v>629</v>
      </c>
      <c r="L61" s="636"/>
      <c r="M61" s="606"/>
      <c r="N61" s="637"/>
      <c r="O61" s="900"/>
      <c r="P61" s="617"/>
      <c r="Q61" s="637"/>
      <c r="R61" s="900"/>
      <c r="S61" s="900"/>
      <c r="T61" s="840"/>
      <c r="U61" s="632">
        <f>U62</f>
        <v>4800000</v>
      </c>
      <c r="V61" s="851"/>
      <c r="W61" s="852"/>
      <c r="X61" s="851"/>
      <c r="Y61" s="851"/>
      <c r="Z61" s="851"/>
      <c r="AA61" s="851"/>
      <c r="AB61" s="851"/>
    </row>
    <row r="62" spans="1:28" s="855" customFormat="1" ht="17.100000000000001" customHeight="1">
      <c r="A62" s="881"/>
      <c r="B62" s="882"/>
      <c r="C62" s="881"/>
      <c r="D62" s="882"/>
      <c r="E62" s="297"/>
      <c r="F62" s="199"/>
      <c r="G62" s="322"/>
      <c r="H62" s="322"/>
      <c r="I62" s="972"/>
      <c r="J62" s="895"/>
      <c r="K62" s="287" t="s">
        <v>625</v>
      </c>
      <c r="L62" s="606">
        <v>80000</v>
      </c>
      <c r="M62" s="606" t="s">
        <v>595</v>
      </c>
      <c r="N62" s="840" t="s">
        <v>272</v>
      </c>
      <c r="O62" s="614">
        <v>1</v>
      </c>
      <c r="P62" s="617" t="s">
        <v>597</v>
      </c>
      <c r="Q62" s="840" t="s">
        <v>272</v>
      </c>
      <c r="R62" s="614">
        <v>60</v>
      </c>
      <c r="S62" s="614" t="s">
        <v>606</v>
      </c>
      <c r="T62" s="840" t="s">
        <v>2</v>
      </c>
      <c r="U62" s="802">
        <f>L62*O62*R62</f>
        <v>4800000</v>
      </c>
      <c r="V62" s="851"/>
      <c r="W62" s="852"/>
      <c r="X62" s="851"/>
      <c r="Y62" s="851"/>
      <c r="Z62" s="851"/>
      <c r="AA62" s="851"/>
      <c r="AB62" s="851"/>
    </row>
    <row r="63" spans="1:28" s="855" customFormat="1" ht="17.100000000000001" customHeight="1">
      <c r="A63" s="881"/>
      <c r="B63" s="882"/>
      <c r="C63" s="881"/>
      <c r="D63" s="882"/>
      <c r="E63" s="297"/>
      <c r="F63" s="199"/>
      <c r="G63" s="322"/>
      <c r="H63" s="322"/>
      <c r="I63" s="972"/>
      <c r="J63" s="895"/>
      <c r="K63" s="905" t="s">
        <v>628</v>
      </c>
      <c r="L63" s="636"/>
      <c r="M63" s="606"/>
      <c r="N63" s="637"/>
      <c r="O63" s="900"/>
      <c r="P63" s="606"/>
      <c r="Q63" s="637"/>
      <c r="R63" s="900"/>
      <c r="S63" s="900"/>
      <c r="T63" s="637"/>
      <c r="U63" s="632">
        <f>U64</f>
        <v>500000</v>
      </c>
      <c r="V63" s="851"/>
      <c r="W63" s="852"/>
      <c r="X63" s="851"/>
      <c r="Y63" s="851"/>
      <c r="Z63" s="851"/>
      <c r="AA63" s="851"/>
      <c r="AB63" s="851"/>
    </row>
    <row r="64" spans="1:28" s="855" customFormat="1" ht="17.100000000000001" customHeight="1">
      <c r="A64" s="881"/>
      <c r="B64" s="882"/>
      <c r="C64" s="881"/>
      <c r="D64" s="882"/>
      <c r="E64" s="198"/>
      <c r="F64" s="208"/>
      <c r="G64" s="322"/>
      <c r="H64" s="322"/>
      <c r="I64" s="972"/>
      <c r="J64" s="895"/>
      <c r="K64" s="290" t="s">
        <v>626</v>
      </c>
      <c r="L64" s="606">
        <v>500000</v>
      </c>
      <c r="M64" s="606" t="s">
        <v>595</v>
      </c>
      <c r="N64" s="840" t="s">
        <v>272</v>
      </c>
      <c r="O64" s="614">
        <v>1</v>
      </c>
      <c r="P64" s="606" t="s">
        <v>595</v>
      </c>
      <c r="Q64" s="840" t="s">
        <v>272</v>
      </c>
      <c r="R64" s="614">
        <v>1</v>
      </c>
      <c r="S64" s="614" t="s">
        <v>604</v>
      </c>
      <c r="T64" s="840" t="s">
        <v>2</v>
      </c>
      <c r="U64" s="802">
        <f>L64*O64*R64</f>
        <v>500000</v>
      </c>
      <c r="V64" s="851"/>
      <c r="W64" s="852"/>
      <c r="X64" s="851"/>
      <c r="Y64" s="851"/>
      <c r="Z64" s="851"/>
      <c r="AA64" s="851"/>
      <c r="AB64" s="851"/>
    </row>
    <row r="65" spans="1:28" ht="17.100000000000001" hidden="1" customHeight="1">
      <c r="A65" s="881"/>
      <c r="B65" s="882"/>
      <c r="C65" s="881"/>
      <c r="D65" s="882"/>
      <c r="E65" s="878"/>
      <c r="F65" s="906"/>
      <c r="G65" s="323"/>
      <c r="H65" s="323"/>
      <c r="I65" s="974"/>
      <c r="J65" s="907"/>
      <c r="K65" s="503"/>
      <c r="L65" s="606"/>
      <c r="M65" s="606"/>
      <c r="N65" s="616" t="s">
        <v>272</v>
      </c>
      <c r="O65" s="617">
        <v>1</v>
      </c>
      <c r="P65" s="617"/>
      <c r="Q65" s="616" t="s">
        <v>272</v>
      </c>
      <c r="R65" s="617">
        <v>1</v>
      </c>
      <c r="S65" s="617"/>
      <c r="T65" s="840" t="s">
        <v>2</v>
      </c>
      <c r="U65" s="802">
        <f>L65*O65*R65</f>
        <v>0</v>
      </c>
      <c r="V65" s="473"/>
      <c r="W65" s="474"/>
      <c r="X65" s="473"/>
    </row>
    <row r="66" spans="1:28" hidden="1">
      <c r="A66" s="881"/>
      <c r="B66" s="882"/>
      <c r="C66" s="881"/>
      <c r="D66" s="882"/>
      <c r="E66" s="908"/>
      <c r="F66" s="211"/>
      <c r="G66" s="320"/>
      <c r="H66" s="320"/>
      <c r="I66" s="975"/>
      <c r="J66" s="909"/>
      <c r="K66" s="282"/>
      <c r="L66" s="604"/>
      <c r="M66" s="604"/>
      <c r="N66" s="190" t="s">
        <v>272</v>
      </c>
      <c r="O66" s="618"/>
      <c r="P66" s="618"/>
      <c r="Q66" s="190" t="s">
        <v>272</v>
      </c>
      <c r="R66" s="618"/>
      <c r="S66" s="618"/>
      <c r="T66" s="190" t="s">
        <v>2</v>
      </c>
      <c r="U66" s="496"/>
      <c r="V66" s="473"/>
      <c r="W66" s="474"/>
      <c r="X66" s="473"/>
    </row>
    <row r="67" spans="1:28" ht="17.100000000000001" hidden="1" customHeight="1">
      <c r="A67" s="881"/>
      <c r="B67" s="882"/>
      <c r="C67" s="881"/>
      <c r="D67" s="882"/>
      <c r="E67" s="296" t="s">
        <v>195</v>
      </c>
      <c r="F67" s="221" t="s">
        <v>194</v>
      </c>
      <c r="G67" s="319">
        <v>0</v>
      </c>
      <c r="H67" s="319">
        <f>SUM(U67:U71)</f>
        <v>0</v>
      </c>
      <c r="I67" s="976">
        <f>H67-G67</f>
        <v>0</v>
      </c>
      <c r="J67" s="234">
        <v>0</v>
      </c>
      <c r="K67" s="292" t="s">
        <v>32</v>
      </c>
      <c r="L67" s="601">
        <v>0</v>
      </c>
      <c r="M67" s="601"/>
      <c r="N67" s="839" t="s">
        <v>272</v>
      </c>
      <c r="O67" s="613">
        <v>68</v>
      </c>
      <c r="P67" s="613"/>
      <c r="Q67" s="839" t="s">
        <v>272</v>
      </c>
      <c r="R67" s="613">
        <v>1</v>
      </c>
      <c r="S67" s="613"/>
      <c r="T67" s="839" t="s">
        <v>2</v>
      </c>
      <c r="U67" s="491">
        <f>R67*O67*L67</f>
        <v>0</v>
      </c>
      <c r="V67" s="473"/>
      <c r="W67" s="474"/>
      <c r="X67" s="473"/>
    </row>
    <row r="68" spans="1:28" ht="17.100000000000001" hidden="1" customHeight="1">
      <c r="A68" s="881"/>
      <c r="B68" s="882"/>
      <c r="C68" s="881"/>
      <c r="D68" s="882"/>
      <c r="E68" s="297"/>
      <c r="F68" s="122"/>
      <c r="G68" s="322"/>
      <c r="H68" s="322"/>
      <c r="I68" s="972"/>
      <c r="J68" s="895"/>
      <c r="K68" s="287" t="s">
        <v>33</v>
      </c>
      <c r="L68" s="606">
        <v>0</v>
      </c>
      <c r="M68" s="606"/>
      <c r="N68" s="840" t="s">
        <v>272</v>
      </c>
      <c r="O68" s="614">
        <v>65</v>
      </c>
      <c r="P68" s="614"/>
      <c r="Q68" s="840" t="s">
        <v>272</v>
      </c>
      <c r="R68" s="614">
        <v>1</v>
      </c>
      <c r="S68" s="614"/>
      <c r="T68" s="840" t="s">
        <v>2</v>
      </c>
      <c r="U68" s="499">
        <f>R68*O68*L68</f>
        <v>0</v>
      </c>
      <c r="V68" s="473"/>
      <c r="W68" s="474"/>
      <c r="X68" s="473"/>
    </row>
    <row r="69" spans="1:28" ht="17.100000000000001" hidden="1" customHeight="1">
      <c r="A69" s="881"/>
      <c r="B69" s="882"/>
      <c r="C69" s="881"/>
      <c r="D69" s="882"/>
      <c r="E69" s="297"/>
      <c r="F69" s="122"/>
      <c r="G69" s="322"/>
      <c r="H69" s="322"/>
      <c r="I69" s="972"/>
      <c r="J69" s="895"/>
      <c r="K69" s="287" t="s">
        <v>34</v>
      </c>
      <c r="L69" s="606">
        <v>0</v>
      </c>
      <c r="M69" s="606"/>
      <c r="N69" s="840" t="s">
        <v>272</v>
      </c>
      <c r="O69" s="614">
        <v>68</v>
      </c>
      <c r="P69" s="614"/>
      <c r="Q69" s="840" t="s">
        <v>272</v>
      </c>
      <c r="R69" s="614">
        <v>1</v>
      </c>
      <c r="S69" s="614"/>
      <c r="T69" s="840" t="s">
        <v>2</v>
      </c>
      <c r="U69" s="493">
        <f>R69*O69*L69</f>
        <v>0</v>
      </c>
      <c r="V69" s="473"/>
      <c r="W69" s="474"/>
      <c r="X69" s="473"/>
    </row>
    <row r="70" spans="1:28" ht="17.100000000000001" hidden="1" customHeight="1">
      <c r="A70" s="881"/>
      <c r="B70" s="882"/>
      <c r="C70" s="881"/>
      <c r="D70" s="882" t="s">
        <v>910</v>
      </c>
      <c r="E70" s="297"/>
      <c r="F70" s="122"/>
      <c r="G70" s="322"/>
      <c r="H70" s="322"/>
      <c r="I70" s="972"/>
      <c r="J70" s="895"/>
      <c r="K70" s="287"/>
      <c r="L70" s="606"/>
      <c r="M70" s="606"/>
      <c r="N70" s="840" t="s">
        <v>272</v>
      </c>
      <c r="O70" s="615"/>
      <c r="P70" s="615"/>
      <c r="Q70" s="840" t="s">
        <v>272</v>
      </c>
      <c r="R70" s="615"/>
      <c r="S70" s="615"/>
      <c r="T70" s="840" t="s">
        <v>2</v>
      </c>
      <c r="U70" s="802"/>
      <c r="V70" s="473"/>
      <c r="W70" s="474"/>
      <c r="X70" s="473"/>
    </row>
    <row r="71" spans="1:28" ht="17.100000000000001" hidden="1" customHeight="1">
      <c r="A71" s="881"/>
      <c r="B71" s="882"/>
      <c r="C71" s="881"/>
      <c r="D71" s="882"/>
      <c r="E71" s="178"/>
      <c r="F71" s="279"/>
      <c r="G71" s="323"/>
      <c r="H71" s="323"/>
      <c r="I71" s="973"/>
      <c r="J71" s="902"/>
      <c r="K71" s="290"/>
      <c r="L71" s="602" t="s">
        <v>132</v>
      </c>
      <c r="M71" s="602"/>
      <c r="N71" s="841" t="s">
        <v>272</v>
      </c>
      <c r="O71" s="619"/>
      <c r="P71" s="619"/>
      <c r="Q71" s="841" t="s">
        <v>272</v>
      </c>
      <c r="R71" s="619"/>
      <c r="S71" s="619"/>
      <c r="T71" s="841" t="s">
        <v>2</v>
      </c>
      <c r="U71" s="804"/>
      <c r="V71" s="473"/>
      <c r="W71" s="474"/>
      <c r="X71" s="473"/>
    </row>
    <row r="72" spans="1:28" s="855" customFormat="1" ht="17.100000000000001" customHeight="1">
      <c r="A72" s="881"/>
      <c r="B72" s="882"/>
      <c r="C72" s="881"/>
      <c r="D72" s="882"/>
      <c r="E72" s="296" t="s">
        <v>193</v>
      </c>
      <c r="F72" s="181" t="s">
        <v>190</v>
      </c>
      <c r="G72" s="319">
        <v>9000000</v>
      </c>
      <c r="H72" s="319">
        <f>SUM(U76:U77)</f>
        <v>10000000</v>
      </c>
      <c r="I72" s="324">
        <f>H72-G72</f>
        <v>1000000</v>
      </c>
      <c r="J72" s="234">
        <f>I72/G72*100</f>
        <v>11.111111111111111</v>
      </c>
      <c r="K72" s="905" t="s">
        <v>785</v>
      </c>
      <c r="L72" s="601"/>
      <c r="M72" s="601"/>
      <c r="N72" s="839"/>
      <c r="O72" s="613"/>
      <c r="P72" s="613"/>
      <c r="Q72" s="839"/>
      <c r="R72" s="613"/>
      <c r="S72" s="613"/>
      <c r="T72" s="839"/>
      <c r="U72" s="873">
        <f>U76+U77</f>
        <v>10000000</v>
      </c>
      <c r="V72" s="851"/>
      <c r="W72" s="852"/>
      <c r="X72" s="851"/>
      <c r="Y72" s="851"/>
      <c r="Z72" s="851"/>
      <c r="AA72" s="851"/>
      <c r="AB72" s="851"/>
    </row>
    <row r="73" spans="1:28" s="855" customFormat="1" ht="17.100000000000001" hidden="1" customHeight="1">
      <c r="A73" s="881"/>
      <c r="B73" s="882"/>
      <c r="C73" s="881"/>
      <c r="D73" s="882"/>
      <c r="E73" s="198"/>
      <c r="F73" s="191"/>
      <c r="G73" s="322"/>
      <c r="H73" s="322"/>
      <c r="I73" s="972"/>
      <c r="J73" s="238"/>
      <c r="K73" s="287" t="s">
        <v>191</v>
      </c>
      <c r="L73" s="606">
        <v>0</v>
      </c>
      <c r="M73" s="606"/>
      <c r="N73" s="840" t="s">
        <v>272</v>
      </c>
      <c r="O73" s="614">
        <v>1</v>
      </c>
      <c r="P73" s="614"/>
      <c r="Q73" s="840" t="s">
        <v>272</v>
      </c>
      <c r="R73" s="614">
        <v>1</v>
      </c>
      <c r="S73" s="614"/>
      <c r="T73" s="840" t="s">
        <v>2</v>
      </c>
      <c r="U73" s="499">
        <f>R73*O73*L73</f>
        <v>0</v>
      </c>
      <c r="V73" s="851"/>
      <c r="W73" s="852"/>
      <c r="X73" s="851"/>
      <c r="Y73" s="851"/>
      <c r="Z73" s="851"/>
      <c r="AA73" s="851"/>
      <c r="AB73" s="851"/>
    </row>
    <row r="74" spans="1:28" s="855" customFormat="1" ht="17.100000000000001" hidden="1" customHeight="1">
      <c r="A74" s="881"/>
      <c r="B74" s="882"/>
      <c r="C74" s="881"/>
      <c r="D74" s="882"/>
      <c r="E74" s="198"/>
      <c r="F74" s="191"/>
      <c r="G74" s="322"/>
      <c r="H74" s="322"/>
      <c r="I74" s="972"/>
      <c r="J74" s="238"/>
      <c r="K74" s="287" t="s">
        <v>261</v>
      </c>
      <c r="L74" s="606"/>
      <c r="M74" s="606"/>
      <c r="N74" s="840" t="s">
        <v>272</v>
      </c>
      <c r="O74" s="615"/>
      <c r="P74" s="615"/>
      <c r="Q74" s="840" t="s">
        <v>272</v>
      </c>
      <c r="R74" s="615"/>
      <c r="S74" s="615"/>
      <c r="T74" s="840" t="s">
        <v>2</v>
      </c>
      <c r="U74" s="499">
        <f>R74*O74*L74</f>
        <v>0</v>
      </c>
      <c r="V74" s="851"/>
      <c r="W74" s="852"/>
      <c r="X74" s="851"/>
      <c r="Y74" s="851"/>
      <c r="Z74" s="851"/>
      <c r="AA74" s="851"/>
      <c r="AB74" s="851"/>
    </row>
    <row r="75" spans="1:28" s="855" customFormat="1" ht="17.100000000000001" hidden="1" customHeight="1">
      <c r="A75" s="881"/>
      <c r="B75" s="882"/>
      <c r="C75" s="881"/>
      <c r="D75" s="882"/>
      <c r="E75" s="198"/>
      <c r="F75" s="191"/>
      <c r="G75" s="322"/>
      <c r="H75" s="322"/>
      <c r="I75" s="972"/>
      <c r="J75" s="238"/>
      <c r="K75" s="287" t="s">
        <v>552</v>
      </c>
      <c r="L75" s="606">
        <v>2100000</v>
      </c>
      <c r="M75" s="606"/>
      <c r="N75" s="840" t="s">
        <v>551</v>
      </c>
      <c r="O75" s="614">
        <v>0</v>
      </c>
      <c r="P75" s="614"/>
      <c r="Q75" s="840" t="s">
        <v>272</v>
      </c>
      <c r="R75" s="614">
        <v>1</v>
      </c>
      <c r="S75" s="614"/>
      <c r="T75" s="840" t="s">
        <v>2</v>
      </c>
      <c r="U75" s="499">
        <f>R75*O75*L75</f>
        <v>0</v>
      </c>
      <c r="V75" s="851"/>
      <c r="W75" s="852"/>
      <c r="X75" s="851"/>
      <c r="Y75" s="851"/>
      <c r="Z75" s="851"/>
      <c r="AA75" s="851"/>
      <c r="AB75" s="851"/>
    </row>
    <row r="76" spans="1:28" s="855" customFormat="1" ht="23.25" customHeight="1">
      <c r="A76" s="881"/>
      <c r="B76" s="882"/>
      <c r="C76" s="881"/>
      <c r="D76" s="882"/>
      <c r="E76" s="198"/>
      <c r="F76" s="191"/>
      <c r="G76" s="322"/>
      <c r="H76" s="322"/>
      <c r="I76" s="972"/>
      <c r="J76" s="238"/>
      <c r="K76" s="573" t="s">
        <v>748</v>
      </c>
      <c r="L76" s="606">
        <v>9000000</v>
      </c>
      <c r="M76" s="606" t="s">
        <v>595</v>
      </c>
      <c r="N76" s="840" t="s">
        <v>272</v>
      </c>
      <c r="O76" s="614">
        <v>1</v>
      </c>
      <c r="P76" s="614" t="s">
        <v>636</v>
      </c>
      <c r="Q76" s="840" t="s">
        <v>272</v>
      </c>
      <c r="R76" s="614">
        <v>1</v>
      </c>
      <c r="S76" s="614" t="s">
        <v>634</v>
      </c>
      <c r="T76" s="840" t="s">
        <v>2</v>
      </c>
      <c r="U76" s="499">
        <f>R76*O76*L76</f>
        <v>9000000</v>
      </c>
      <c r="V76" s="851"/>
      <c r="W76" s="852"/>
      <c r="X76" s="851"/>
      <c r="Y76" s="851"/>
      <c r="Z76" s="851"/>
      <c r="AA76" s="851"/>
      <c r="AB76" s="851"/>
    </row>
    <row r="77" spans="1:28" s="855" customFormat="1" ht="17.100000000000001" customHeight="1">
      <c r="A77" s="355"/>
      <c r="B77" s="357"/>
      <c r="C77" s="355"/>
      <c r="D77" s="357"/>
      <c r="E77" s="178"/>
      <c r="F77" s="278"/>
      <c r="G77" s="323"/>
      <c r="H77" s="323"/>
      <c r="I77" s="973"/>
      <c r="J77" s="237"/>
      <c r="K77" s="290" t="s">
        <v>630</v>
      </c>
      <c r="L77" s="602">
        <v>1000000</v>
      </c>
      <c r="M77" s="606" t="s">
        <v>595</v>
      </c>
      <c r="N77" s="841" t="s">
        <v>272</v>
      </c>
      <c r="O77" s="904">
        <v>1</v>
      </c>
      <c r="P77" s="904" t="s">
        <v>636</v>
      </c>
      <c r="Q77" s="841" t="s">
        <v>272</v>
      </c>
      <c r="R77" s="904">
        <v>1</v>
      </c>
      <c r="S77" s="904" t="s">
        <v>634</v>
      </c>
      <c r="T77" s="841" t="s">
        <v>2</v>
      </c>
      <c r="U77" s="493">
        <f>R77*O77*L77</f>
        <v>1000000</v>
      </c>
      <c r="V77" s="857"/>
      <c r="Y77" s="851"/>
      <c r="Z77" s="851"/>
      <c r="AA77" s="851"/>
      <c r="AB77" s="851"/>
    </row>
    <row r="78" spans="1:28" ht="17.100000000000001" customHeight="1">
      <c r="A78" s="304" t="s">
        <v>189</v>
      </c>
      <c r="B78" s="1021" t="s">
        <v>187</v>
      </c>
      <c r="C78" s="1022"/>
      <c r="D78" s="1022"/>
      <c r="E78" s="1022"/>
      <c r="F78" s="1023"/>
      <c r="G78" s="320">
        <f>G79</f>
        <v>73200000</v>
      </c>
      <c r="H78" s="320">
        <f>H79</f>
        <v>89245000</v>
      </c>
      <c r="I78" s="324">
        <f>H78-G78</f>
        <v>16045000</v>
      </c>
      <c r="J78" s="910">
        <f>I78/G78*100</f>
        <v>21.919398907103826</v>
      </c>
      <c r="K78" s="500"/>
      <c r="L78" s="604"/>
      <c r="M78" s="604"/>
      <c r="N78" s="190"/>
      <c r="O78" s="618"/>
      <c r="P78" s="618"/>
      <c r="Q78" s="190"/>
      <c r="R78" s="618"/>
      <c r="S78" s="618"/>
      <c r="T78" s="190"/>
      <c r="U78" s="496"/>
      <c r="V78" s="472"/>
    </row>
    <row r="79" spans="1:28" ht="17.100000000000001" customHeight="1">
      <c r="A79" s="835"/>
      <c r="B79" s="837"/>
      <c r="C79" s="196" t="s">
        <v>188</v>
      </c>
      <c r="D79" s="1043" t="s">
        <v>187</v>
      </c>
      <c r="E79" s="1044"/>
      <c r="F79" s="1045"/>
      <c r="G79" s="320">
        <f>SUM(G80:G90)</f>
        <v>73200000</v>
      </c>
      <c r="H79" s="320">
        <f>SUM(H80:H90)</f>
        <v>89245000</v>
      </c>
      <c r="I79" s="324">
        <f>H79-G79</f>
        <v>16045000</v>
      </c>
      <c r="J79" s="236">
        <f>I79/G79*100</f>
        <v>21.919398907103826</v>
      </c>
      <c r="K79" s="825"/>
      <c r="L79" s="620"/>
      <c r="M79" s="620"/>
      <c r="N79" s="190"/>
      <c r="O79" s="621"/>
      <c r="P79" s="621"/>
      <c r="Q79" s="190"/>
      <c r="R79" s="621"/>
      <c r="S79" s="621"/>
      <c r="T79" s="388"/>
      <c r="U79" s="490"/>
      <c r="V79" s="472"/>
    </row>
    <row r="80" spans="1:28" s="855" customFormat="1" ht="17.100000000000001" customHeight="1">
      <c r="A80" s="881"/>
      <c r="B80" s="882"/>
      <c r="C80" s="835"/>
      <c r="D80" s="827"/>
      <c r="E80" s="296" t="s">
        <v>186</v>
      </c>
      <c r="F80" s="221" t="s">
        <v>185</v>
      </c>
      <c r="G80" s="319">
        <v>49200000</v>
      </c>
      <c r="H80" s="319">
        <f>U82+U83+U88+U89</f>
        <v>52445000</v>
      </c>
      <c r="I80" s="324">
        <f>H80-G80</f>
        <v>3245000</v>
      </c>
      <c r="J80" s="234">
        <f>I80/G80*100</f>
        <v>6.5955284552845521</v>
      </c>
      <c r="K80" s="905" t="s">
        <v>786</v>
      </c>
      <c r="L80" s="601"/>
      <c r="M80" s="601"/>
      <c r="N80" s="839"/>
      <c r="O80" s="613"/>
      <c r="P80" s="613"/>
      <c r="Q80" s="839"/>
      <c r="R80" s="613"/>
      <c r="S80" s="613"/>
      <c r="T80" s="839"/>
      <c r="U80" s="873">
        <f>U82+U83+U88+U89</f>
        <v>52445000</v>
      </c>
      <c r="V80" s="857"/>
      <c r="Y80" s="851"/>
      <c r="Z80" s="851"/>
      <c r="AA80" s="851"/>
      <c r="AB80" s="851"/>
    </row>
    <row r="81" spans="1:28" s="855" customFormat="1" ht="17.100000000000001" hidden="1" customHeight="1">
      <c r="A81" s="881"/>
      <c r="B81" s="882"/>
      <c r="C81" s="881"/>
      <c r="D81" s="837"/>
      <c r="E81" s="198"/>
      <c r="F81" s="199"/>
      <c r="G81" s="322"/>
      <c r="H81" s="322"/>
      <c r="I81" s="972"/>
      <c r="J81" s="238"/>
      <c r="K81" s="911" t="s">
        <v>372</v>
      </c>
      <c r="L81" s="606"/>
      <c r="M81" s="606"/>
      <c r="N81" s="840" t="s">
        <v>272</v>
      </c>
      <c r="O81" s="615"/>
      <c r="P81" s="615"/>
      <c r="Q81" s="840" t="s">
        <v>272</v>
      </c>
      <c r="R81" s="615"/>
      <c r="S81" s="615"/>
      <c r="T81" s="840" t="s">
        <v>2</v>
      </c>
      <c r="U81" s="499">
        <f t="shared" ref="U81:U89" si="3">R81*O81*L81</f>
        <v>0</v>
      </c>
      <c r="V81" s="857"/>
      <c r="Y81" s="851"/>
      <c r="Z81" s="851"/>
      <c r="AA81" s="851"/>
      <c r="AB81" s="851"/>
    </row>
    <row r="82" spans="1:28" s="855" customFormat="1" ht="21" customHeight="1">
      <c r="A82" s="881"/>
      <c r="B82" s="882"/>
      <c r="C82" s="881"/>
      <c r="D82" s="882"/>
      <c r="E82" s="198"/>
      <c r="F82" s="199"/>
      <c r="G82" s="322"/>
      <c r="H82" s="322"/>
      <c r="I82" s="972"/>
      <c r="J82" s="238"/>
      <c r="K82" s="573" t="s">
        <v>638</v>
      </c>
      <c r="L82" s="606">
        <v>30000</v>
      </c>
      <c r="M82" s="606" t="s">
        <v>595</v>
      </c>
      <c r="N82" s="840" t="s">
        <v>272</v>
      </c>
      <c r="O82" s="614">
        <v>20</v>
      </c>
      <c r="P82" s="614" t="s">
        <v>596</v>
      </c>
      <c r="Q82" s="840" t="s">
        <v>272</v>
      </c>
      <c r="R82" s="614">
        <v>12</v>
      </c>
      <c r="S82" s="614" t="s">
        <v>604</v>
      </c>
      <c r="T82" s="840" t="s">
        <v>2</v>
      </c>
      <c r="U82" s="499">
        <f t="shared" si="3"/>
        <v>7200000</v>
      </c>
      <c r="V82" s="857"/>
      <c r="Y82" s="851"/>
      <c r="Z82" s="851"/>
      <c r="AA82" s="851"/>
      <c r="AB82" s="851"/>
    </row>
    <row r="83" spans="1:28" s="855" customFormat="1" ht="17.100000000000001" customHeight="1">
      <c r="A83" s="881"/>
      <c r="B83" s="882"/>
      <c r="C83" s="881"/>
      <c r="D83" s="882"/>
      <c r="E83" s="297"/>
      <c r="F83" s="199"/>
      <c r="G83" s="322"/>
      <c r="H83" s="322"/>
      <c r="I83" s="972"/>
      <c r="J83" s="238"/>
      <c r="K83" s="287" t="s">
        <v>643</v>
      </c>
      <c r="L83" s="606">
        <v>15000000</v>
      </c>
      <c r="M83" s="606" t="s">
        <v>595</v>
      </c>
      <c r="N83" s="840" t="s">
        <v>272</v>
      </c>
      <c r="O83" s="614">
        <v>1</v>
      </c>
      <c r="P83" s="614" t="s">
        <v>637</v>
      </c>
      <c r="Q83" s="840" t="s">
        <v>272</v>
      </c>
      <c r="R83" s="614">
        <v>1</v>
      </c>
      <c r="S83" s="614" t="s">
        <v>604</v>
      </c>
      <c r="T83" s="840" t="s">
        <v>2</v>
      </c>
      <c r="U83" s="499">
        <f t="shared" si="3"/>
        <v>15000000</v>
      </c>
      <c r="V83" s="857"/>
      <c r="Y83" s="851"/>
      <c r="Z83" s="851"/>
      <c r="AA83" s="851"/>
      <c r="AB83" s="851"/>
    </row>
    <row r="84" spans="1:28" s="855" customFormat="1" ht="17.100000000000001" hidden="1" customHeight="1">
      <c r="A84" s="881"/>
      <c r="B84" s="882"/>
      <c r="C84" s="881"/>
      <c r="D84" s="882"/>
      <c r="E84" s="297"/>
      <c r="F84" s="199"/>
      <c r="G84" s="322"/>
      <c r="H84" s="322"/>
      <c r="I84" s="972"/>
      <c r="J84" s="238"/>
      <c r="K84" s="287" t="s">
        <v>260</v>
      </c>
      <c r="L84" s="606">
        <v>0</v>
      </c>
      <c r="M84" s="606" t="s">
        <v>595</v>
      </c>
      <c r="N84" s="840" t="s">
        <v>272</v>
      </c>
      <c r="O84" s="614">
        <v>0</v>
      </c>
      <c r="P84" s="614"/>
      <c r="Q84" s="840" t="s">
        <v>272</v>
      </c>
      <c r="R84" s="614">
        <v>1</v>
      </c>
      <c r="S84" s="614"/>
      <c r="T84" s="840" t="s">
        <v>2</v>
      </c>
      <c r="U84" s="499">
        <f t="shared" si="3"/>
        <v>0</v>
      </c>
      <c r="V84" s="857"/>
      <c r="Y84" s="851"/>
      <c r="Z84" s="851"/>
      <c r="AA84" s="851"/>
      <c r="AB84" s="851"/>
    </row>
    <row r="85" spans="1:28" s="855" customFormat="1" ht="17.100000000000001" hidden="1" customHeight="1">
      <c r="A85" s="881"/>
      <c r="B85" s="882"/>
      <c r="C85" s="881"/>
      <c r="D85" s="882"/>
      <c r="E85" s="297"/>
      <c r="F85" s="199"/>
      <c r="G85" s="322"/>
      <c r="H85" s="322"/>
      <c r="I85" s="972"/>
      <c r="J85" s="238"/>
      <c r="K85" s="287" t="s">
        <v>259</v>
      </c>
      <c r="L85" s="606"/>
      <c r="M85" s="606" t="s">
        <v>595</v>
      </c>
      <c r="N85" s="840" t="s">
        <v>272</v>
      </c>
      <c r="O85" s="615"/>
      <c r="P85" s="615"/>
      <c r="Q85" s="840" t="s">
        <v>272</v>
      </c>
      <c r="R85" s="615"/>
      <c r="S85" s="615"/>
      <c r="T85" s="840" t="s">
        <v>2</v>
      </c>
      <c r="U85" s="499">
        <f t="shared" si="3"/>
        <v>0</v>
      </c>
      <c r="V85" s="857"/>
      <c r="Y85" s="851"/>
      <c r="Z85" s="851"/>
      <c r="AA85" s="851"/>
      <c r="AB85" s="851"/>
    </row>
    <row r="86" spans="1:28" s="855" customFormat="1" ht="17.100000000000001" hidden="1" customHeight="1">
      <c r="A86" s="881"/>
      <c r="B86" s="882"/>
      <c r="C86" s="881"/>
      <c r="D86" s="882"/>
      <c r="E86" s="297"/>
      <c r="F86" s="199"/>
      <c r="G86" s="322"/>
      <c r="H86" s="322"/>
      <c r="I86" s="972"/>
      <c r="J86" s="238"/>
      <c r="K86" s="287" t="s">
        <v>258</v>
      </c>
      <c r="L86" s="606"/>
      <c r="M86" s="606" t="s">
        <v>595</v>
      </c>
      <c r="N86" s="840" t="s">
        <v>272</v>
      </c>
      <c r="O86" s="615"/>
      <c r="P86" s="615"/>
      <c r="Q86" s="840" t="s">
        <v>272</v>
      </c>
      <c r="R86" s="615"/>
      <c r="S86" s="615"/>
      <c r="T86" s="840" t="s">
        <v>2</v>
      </c>
      <c r="U86" s="499">
        <f t="shared" si="3"/>
        <v>0</v>
      </c>
      <c r="V86" s="857"/>
      <c r="Y86" s="851"/>
      <c r="Z86" s="851"/>
      <c r="AA86" s="851"/>
      <c r="AB86" s="851"/>
    </row>
    <row r="87" spans="1:28" s="855" customFormat="1" ht="17.100000000000001" hidden="1" customHeight="1">
      <c r="A87" s="881"/>
      <c r="B87" s="882"/>
      <c r="C87" s="881"/>
      <c r="D87" s="882"/>
      <c r="E87" s="297"/>
      <c r="F87" s="199"/>
      <c r="G87" s="322"/>
      <c r="H87" s="322"/>
      <c r="I87" s="972"/>
      <c r="J87" s="238"/>
      <c r="K87" s="287" t="s">
        <v>548</v>
      </c>
      <c r="L87" s="606">
        <v>0</v>
      </c>
      <c r="M87" s="606" t="s">
        <v>595</v>
      </c>
      <c r="N87" s="840" t="s">
        <v>272</v>
      </c>
      <c r="O87" s="614">
        <v>1</v>
      </c>
      <c r="P87" s="614"/>
      <c r="Q87" s="840" t="s">
        <v>272</v>
      </c>
      <c r="R87" s="614">
        <v>1</v>
      </c>
      <c r="S87" s="614"/>
      <c r="T87" s="840" t="s">
        <v>2</v>
      </c>
      <c r="U87" s="499">
        <f t="shared" si="3"/>
        <v>0</v>
      </c>
      <c r="V87" s="857"/>
      <c r="Y87" s="851"/>
      <c r="Z87" s="851"/>
      <c r="AA87" s="851"/>
      <c r="AB87" s="851"/>
    </row>
    <row r="88" spans="1:28" s="855" customFormat="1" ht="17.100000000000001" customHeight="1">
      <c r="A88" s="881"/>
      <c r="B88" s="882"/>
      <c r="C88" s="881"/>
      <c r="D88" s="882"/>
      <c r="E88" s="297"/>
      <c r="F88" s="199"/>
      <c r="G88" s="322"/>
      <c r="H88" s="322"/>
      <c r="I88" s="972"/>
      <c r="J88" s="238"/>
      <c r="K88" s="287" t="s">
        <v>649</v>
      </c>
      <c r="L88" s="606">
        <v>10245000</v>
      </c>
      <c r="M88" s="606" t="s">
        <v>595</v>
      </c>
      <c r="N88" s="840" t="s">
        <v>272</v>
      </c>
      <c r="O88" s="614">
        <v>1</v>
      </c>
      <c r="P88" s="614" t="s">
        <v>636</v>
      </c>
      <c r="Q88" s="840" t="s">
        <v>272</v>
      </c>
      <c r="R88" s="614">
        <v>1</v>
      </c>
      <c r="S88" s="614" t="s">
        <v>634</v>
      </c>
      <c r="T88" s="840" t="s">
        <v>2</v>
      </c>
      <c r="U88" s="499">
        <f t="shared" si="3"/>
        <v>10245000</v>
      </c>
      <c r="V88" s="857"/>
      <c r="Y88" s="851"/>
      <c r="Z88" s="851"/>
      <c r="AA88" s="851"/>
      <c r="AB88" s="851"/>
    </row>
    <row r="89" spans="1:28" s="855" customFormat="1" ht="17.100000000000001" customHeight="1">
      <c r="A89" s="881"/>
      <c r="B89" s="882"/>
      <c r="C89" s="881"/>
      <c r="D89" s="357"/>
      <c r="E89" s="178"/>
      <c r="F89" s="901"/>
      <c r="G89" s="323"/>
      <c r="H89" s="323"/>
      <c r="I89" s="973"/>
      <c r="J89" s="237"/>
      <c r="K89" s="290" t="s">
        <v>633</v>
      </c>
      <c r="L89" s="602">
        <v>10000000</v>
      </c>
      <c r="M89" s="602" t="s">
        <v>595</v>
      </c>
      <c r="N89" s="841" t="s">
        <v>272</v>
      </c>
      <c r="O89" s="904">
        <v>1</v>
      </c>
      <c r="P89" s="904" t="s">
        <v>636</v>
      </c>
      <c r="Q89" s="841" t="s">
        <v>272</v>
      </c>
      <c r="R89" s="904">
        <v>2</v>
      </c>
      <c r="S89" s="904" t="s">
        <v>634</v>
      </c>
      <c r="T89" s="841" t="s">
        <v>2</v>
      </c>
      <c r="U89" s="493">
        <f t="shared" si="3"/>
        <v>20000000</v>
      </c>
      <c r="V89" s="857"/>
      <c r="Y89" s="851"/>
      <c r="Z89" s="851"/>
      <c r="AA89" s="851"/>
      <c r="AB89" s="851"/>
    </row>
    <row r="90" spans="1:28" s="855" customFormat="1" ht="17.100000000000001" customHeight="1">
      <c r="A90" s="881"/>
      <c r="B90" s="882"/>
      <c r="C90" s="881"/>
      <c r="D90" s="357"/>
      <c r="E90" s="1113" t="s">
        <v>179</v>
      </c>
      <c r="F90" s="1111" t="s">
        <v>178</v>
      </c>
      <c r="G90" s="1150">
        <v>24000000</v>
      </c>
      <c r="H90" s="1150">
        <f>U90</f>
        <v>36800000</v>
      </c>
      <c r="I90" s="324">
        <f>H90-G90</f>
        <v>12800000</v>
      </c>
      <c r="J90" s="1148">
        <f>I90/G90*100</f>
        <v>53.333333333333336</v>
      </c>
      <c r="K90" s="905" t="s">
        <v>787</v>
      </c>
      <c r="L90" s="606"/>
      <c r="M90" s="606"/>
      <c r="N90" s="840"/>
      <c r="O90" s="614"/>
      <c r="P90" s="614"/>
      <c r="Q90" s="840"/>
      <c r="R90" s="614"/>
      <c r="S90" s="614"/>
      <c r="T90" s="840"/>
      <c r="U90" s="912">
        <f>U91</f>
        <v>36800000</v>
      </c>
      <c r="V90" s="857"/>
      <c r="Y90" s="851"/>
      <c r="Z90" s="851"/>
      <c r="AA90" s="851"/>
      <c r="AB90" s="851"/>
    </row>
    <row r="91" spans="1:28" s="855" customFormat="1" ht="17.100000000000001" customHeight="1">
      <c r="A91" s="881"/>
      <c r="B91" s="882"/>
      <c r="C91" s="881"/>
      <c r="D91" s="357"/>
      <c r="E91" s="1114"/>
      <c r="F91" s="1112"/>
      <c r="G91" s="1151"/>
      <c r="H91" s="1151"/>
      <c r="I91" s="325"/>
      <c r="J91" s="1149"/>
      <c r="K91" s="913" t="s">
        <v>642</v>
      </c>
      <c r="L91" s="606">
        <v>3680000</v>
      </c>
      <c r="M91" s="606" t="s">
        <v>595</v>
      </c>
      <c r="N91" s="840" t="s">
        <v>272</v>
      </c>
      <c r="O91" s="614">
        <v>1</v>
      </c>
      <c r="P91" s="614" t="s">
        <v>634</v>
      </c>
      <c r="Q91" s="840" t="s">
        <v>272</v>
      </c>
      <c r="R91" s="614">
        <v>10</v>
      </c>
      <c r="S91" s="614"/>
      <c r="T91" s="840" t="s">
        <v>2</v>
      </c>
      <c r="U91" s="499">
        <f>R91*O91*L91</f>
        <v>36800000</v>
      </c>
      <c r="V91" s="857"/>
      <c r="Y91" s="851"/>
      <c r="Z91" s="851"/>
      <c r="AA91" s="851"/>
      <c r="AB91" s="851"/>
    </row>
    <row r="92" spans="1:28" s="855" customFormat="1" ht="17.100000000000001" customHeight="1">
      <c r="A92" s="881"/>
      <c r="B92" s="882"/>
      <c r="C92" s="881"/>
      <c r="D92" s="357"/>
      <c r="E92" s="1114"/>
      <c r="F92" s="1112"/>
      <c r="G92" s="1151"/>
      <c r="H92" s="1151"/>
      <c r="I92" s="325"/>
      <c r="J92" s="1149"/>
      <c r="K92" s="287" t="s">
        <v>639</v>
      </c>
      <c r="L92" s="606">
        <v>30000000</v>
      </c>
      <c r="M92" s="606" t="s">
        <v>595</v>
      </c>
      <c r="N92" s="840"/>
      <c r="O92" s="614"/>
      <c r="P92" s="614"/>
      <c r="Q92" s="840"/>
      <c r="R92" s="614"/>
      <c r="S92" s="614"/>
      <c r="T92" s="840"/>
      <c r="U92" s="499"/>
      <c r="V92" s="857"/>
      <c r="Y92" s="851"/>
      <c r="Z92" s="851"/>
      <c r="AA92" s="851"/>
      <c r="AB92" s="851"/>
    </row>
    <row r="93" spans="1:28" s="855" customFormat="1" ht="17.100000000000001" customHeight="1">
      <c r="A93" s="881"/>
      <c r="B93" s="882"/>
      <c r="C93" s="881"/>
      <c r="D93" s="357"/>
      <c r="E93" s="1114"/>
      <c r="F93" s="1112"/>
      <c r="G93" s="1151"/>
      <c r="H93" s="1151"/>
      <c r="I93" s="325"/>
      <c r="J93" s="1149"/>
      <c r="K93" s="287" t="s">
        <v>640</v>
      </c>
      <c r="L93" s="606">
        <v>2000000</v>
      </c>
      <c r="M93" s="606" t="s">
        <v>595</v>
      </c>
      <c r="N93" s="840"/>
      <c r="O93" s="614"/>
      <c r="P93" s="614"/>
      <c r="Q93" s="840"/>
      <c r="R93" s="614"/>
      <c r="S93" s="614"/>
      <c r="T93" s="840"/>
      <c r="U93" s="499"/>
      <c r="V93" s="857"/>
      <c r="Y93" s="851"/>
      <c r="Z93" s="851"/>
      <c r="AA93" s="851"/>
      <c r="AB93" s="851"/>
    </row>
    <row r="94" spans="1:28" s="855" customFormat="1" ht="17.100000000000001" customHeight="1">
      <c r="A94" s="881"/>
      <c r="B94" s="882"/>
      <c r="C94" s="881"/>
      <c r="D94" s="357"/>
      <c r="E94" s="1114"/>
      <c r="F94" s="1112"/>
      <c r="G94" s="1151"/>
      <c r="H94" s="1151"/>
      <c r="I94" s="326"/>
      <c r="J94" s="1149"/>
      <c r="K94" s="287" t="s">
        <v>641</v>
      </c>
      <c r="L94" s="606">
        <v>2000000</v>
      </c>
      <c r="M94" s="606" t="s">
        <v>595</v>
      </c>
      <c r="N94" s="840"/>
      <c r="O94" s="614"/>
      <c r="P94" s="614"/>
      <c r="Q94" s="840"/>
      <c r="R94" s="614"/>
      <c r="S94" s="614"/>
      <c r="T94" s="840"/>
      <c r="U94" s="499"/>
      <c r="V94" s="857"/>
      <c r="Y94" s="851"/>
      <c r="Z94" s="851"/>
      <c r="AA94" s="851"/>
      <c r="AB94" s="851"/>
    </row>
    <row r="95" spans="1:28" s="855" customFormat="1" ht="17.100000000000001" customHeight="1">
      <c r="A95" s="196" t="s">
        <v>176</v>
      </c>
      <c r="B95" s="1021" t="s">
        <v>8</v>
      </c>
      <c r="C95" s="1022"/>
      <c r="D95" s="1022"/>
      <c r="E95" s="1022"/>
      <c r="F95" s="1023"/>
      <c r="G95" s="320">
        <f>G96</f>
        <v>88000000</v>
      </c>
      <c r="H95" s="320">
        <f>H96</f>
        <v>88000000</v>
      </c>
      <c r="I95" s="324">
        <f>H95-G95</f>
        <v>0</v>
      </c>
      <c r="J95" s="235">
        <f>I95/G95*100</f>
        <v>0</v>
      </c>
      <c r="K95" s="843"/>
      <c r="L95" s="604"/>
      <c r="M95" s="604"/>
      <c r="N95" s="190"/>
      <c r="O95" s="618"/>
      <c r="P95" s="618"/>
      <c r="Q95" s="190"/>
      <c r="R95" s="618"/>
      <c r="S95" s="618"/>
      <c r="T95" s="388"/>
      <c r="U95" s="496"/>
      <c r="V95" s="857"/>
      <c r="Y95" s="851"/>
      <c r="Z95" s="851"/>
      <c r="AA95" s="851"/>
      <c r="AB95" s="851"/>
    </row>
    <row r="96" spans="1:28" s="855" customFormat="1" ht="17.100000000000001" customHeight="1">
      <c r="A96" s="835"/>
      <c r="B96" s="836"/>
      <c r="C96" s="196" t="s">
        <v>175</v>
      </c>
      <c r="D96" s="1021" t="s">
        <v>8</v>
      </c>
      <c r="E96" s="1022"/>
      <c r="F96" s="1023"/>
      <c r="G96" s="320">
        <f>G97</f>
        <v>88000000</v>
      </c>
      <c r="H96" s="320">
        <f>H97</f>
        <v>88000000</v>
      </c>
      <c r="I96" s="324">
        <f>H96-G96</f>
        <v>0</v>
      </c>
      <c r="J96" s="235">
        <f>I96/G96*100</f>
        <v>0</v>
      </c>
      <c r="K96" s="834"/>
      <c r="L96" s="914"/>
      <c r="M96" s="914"/>
      <c r="N96" s="277"/>
      <c r="O96" s="915"/>
      <c r="P96" s="915"/>
      <c r="Q96" s="277"/>
      <c r="R96" s="915"/>
      <c r="S96" s="915"/>
      <c r="T96" s="842"/>
      <c r="U96" s="916"/>
      <c r="V96" s="857"/>
      <c r="Y96" s="851"/>
      <c r="Z96" s="851"/>
      <c r="AA96" s="851"/>
      <c r="AB96" s="851"/>
    </row>
    <row r="97" spans="1:28" s="855" customFormat="1" ht="17.100000000000001" customHeight="1">
      <c r="A97" s="1026"/>
      <c r="B97" s="356"/>
      <c r="C97" s="1024"/>
      <c r="D97" s="827"/>
      <c r="E97" s="213" t="s">
        <v>173</v>
      </c>
      <c r="F97" s="181" t="s">
        <v>256</v>
      </c>
      <c r="G97" s="309">
        <v>88000000</v>
      </c>
      <c r="H97" s="309">
        <f>SUM(U98:U99)</f>
        <v>88000000</v>
      </c>
      <c r="I97" s="324">
        <f>H97-G97</f>
        <v>0</v>
      </c>
      <c r="J97" s="917">
        <f>I97/G97*100</f>
        <v>0</v>
      </c>
      <c r="K97" s="918" t="s">
        <v>788</v>
      </c>
      <c r="L97" s="601"/>
      <c r="M97" s="601"/>
      <c r="N97" s="839"/>
      <c r="O97" s="919"/>
      <c r="P97" s="919"/>
      <c r="Q97" s="839"/>
      <c r="R97" s="919"/>
      <c r="S97" s="919"/>
      <c r="T97" s="839"/>
      <c r="U97" s="873">
        <f>U98+U99</f>
        <v>88000000</v>
      </c>
      <c r="V97" s="857"/>
      <c r="Y97" s="851"/>
      <c r="Z97" s="851"/>
      <c r="AA97" s="851"/>
      <c r="AB97" s="851"/>
    </row>
    <row r="98" spans="1:28" s="855" customFormat="1" ht="17.100000000000001" customHeight="1">
      <c r="A98" s="1026"/>
      <c r="B98" s="356"/>
      <c r="C98" s="1026"/>
      <c r="D98" s="357"/>
      <c r="E98" s="198"/>
      <c r="F98" s="191"/>
      <c r="G98" s="311"/>
      <c r="H98" s="322"/>
      <c r="I98" s="970"/>
      <c r="J98" s="238"/>
      <c r="K98" s="638" t="s">
        <v>646</v>
      </c>
      <c r="L98" s="606">
        <v>19500000</v>
      </c>
      <c r="M98" s="606" t="s">
        <v>595</v>
      </c>
      <c r="N98" s="840" t="s">
        <v>272</v>
      </c>
      <c r="O98" s="875">
        <v>1</v>
      </c>
      <c r="P98" s="875" t="s">
        <v>636</v>
      </c>
      <c r="Q98" s="840" t="s">
        <v>272</v>
      </c>
      <c r="R98" s="875">
        <v>4</v>
      </c>
      <c r="S98" s="875" t="s">
        <v>634</v>
      </c>
      <c r="T98" s="840" t="s">
        <v>2</v>
      </c>
      <c r="U98" s="499">
        <f>R98*O98*L98</f>
        <v>78000000</v>
      </c>
      <c r="V98" s="857"/>
      <c r="Y98" s="851"/>
      <c r="Z98" s="851"/>
      <c r="AA98" s="851"/>
      <c r="AB98" s="851"/>
    </row>
    <row r="99" spans="1:28" s="855" customFormat="1" ht="17.100000000000001" customHeight="1">
      <c r="A99" s="1028"/>
      <c r="B99" s="356"/>
      <c r="C99" s="355"/>
      <c r="D99" s="357"/>
      <c r="E99" s="222"/>
      <c r="F99" s="278"/>
      <c r="G99" s="312"/>
      <c r="H99" s="323"/>
      <c r="I99" s="973"/>
      <c r="J99" s="237"/>
      <c r="K99" s="920" t="s">
        <v>648</v>
      </c>
      <c r="L99" s="602">
        <v>2500000</v>
      </c>
      <c r="M99" s="602" t="s">
        <v>595</v>
      </c>
      <c r="N99" s="841" t="s">
        <v>272</v>
      </c>
      <c r="O99" s="603">
        <v>1</v>
      </c>
      <c r="P99" s="603" t="s">
        <v>636</v>
      </c>
      <c r="Q99" s="841" t="s">
        <v>272</v>
      </c>
      <c r="R99" s="603">
        <v>4</v>
      </c>
      <c r="S99" s="603" t="s">
        <v>634</v>
      </c>
      <c r="T99" s="841" t="s">
        <v>2</v>
      </c>
      <c r="U99" s="493">
        <f>R99*O99*L99</f>
        <v>10000000</v>
      </c>
      <c r="V99" s="857"/>
      <c r="Y99" s="851"/>
      <c r="Z99" s="851"/>
      <c r="AA99" s="851"/>
      <c r="AB99" s="851"/>
    </row>
    <row r="100" spans="1:28" s="855" customFormat="1" ht="17.100000000000001" customHeight="1">
      <c r="A100" s="196" t="s">
        <v>171</v>
      </c>
      <c r="B100" s="1021" t="s">
        <v>169</v>
      </c>
      <c r="C100" s="1022"/>
      <c r="D100" s="1022"/>
      <c r="E100" s="1022"/>
      <c r="F100" s="1023"/>
      <c r="G100" s="320">
        <f>G101</f>
        <v>26160000</v>
      </c>
      <c r="H100" s="320">
        <f>H101</f>
        <v>26160000</v>
      </c>
      <c r="I100" s="967">
        <f>H100-G100</f>
        <v>0</v>
      </c>
      <c r="J100" s="235">
        <f>I100/G100*100</f>
        <v>0</v>
      </c>
      <c r="K100" s="843"/>
      <c r="L100" s="604"/>
      <c r="M100" s="604"/>
      <c r="N100" s="190"/>
      <c r="O100" s="618"/>
      <c r="P100" s="618"/>
      <c r="Q100" s="190"/>
      <c r="R100" s="618"/>
      <c r="S100" s="618"/>
      <c r="T100" s="388"/>
      <c r="U100" s="496"/>
      <c r="V100" s="857"/>
      <c r="Y100" s="851"/>
      <c r="Z100" s="851"/>
      <c r="AA100" s="851"/>
      <c r="AB100" s="851"/>
    </row>
    <row r="101" spans="1:28" s="855" customFormat="1" ht="17.100000000000001" customHeight="1">
      <c r="A101" s="825"/>
      <c r="B101" s="837"/>
      <c r="C101" s="196" t="s">
        <v>170</v>
      </c>
      <c r="D101" s="1021" t="s">
        <v>169</v>
      </c>
      <c r="E101" s="1022"/>
      <c r="F101" s="1023"/>
      <c r="G101" s="320">
        <f>G102+G104+G106</f>
        <v>26160000</v>
      </c>
      <c r="H101" s="320">
        <f>H102+H104+H106</f>
        <v>26160000</v>
      </c>
      <c r="I101" s="967">
        <f>H101-G101</f>
        <v>0</v>
      </c>
      <c r="J101" s="235">
        <f>I101/G101*100</f>
        <v>0</v>
      </c>
      <c r="K101" s="825"/>
      <c r="L101" s="620"/>
      <c r="M101" s="620"/>
      <c r="N101" s="190"/>
      <c r="O101" s="621"/>
      <c r="P101" s="621"/>
      <c r="Q101" s="190"/>
      <c r="R101" s="621"/>
      <c r="S101" s="621"/>
      <c r="T101" s="388"/>
      <c r="U101" s="490"/>
      <c r="V101" s="857"/>
      <c r="Y101" s="851"/>
      <c r="Z101" s="851"/>
      <c r="AA101" s="851"/>
      <c r="AB101" s="851"/>
    </row>
    <row r="102" spans="1:28" s="859" customFormat="1" ht="17.100000000000001" customHeight="1">
      <c r="A102" s="1026"/>
      <c r="B102" s="882"/>
      <c r="C102" s="1033"/>
      <c r="D102" s="1034"/>
      <c r="E102" s="1113" t="s">
        <v>168</v>
      </c>
      <c r="F102" s="1143" t="s">
        <v>167</v>
      </c>
      <c r="G102" s="1141">
        <v>100000</v>
      </c>
      <c r="H102" s="1141">
        <f>SUM(U103)</f>
        <v>100000</v>
      </c>
      <c r="I102" s="1117">
        <f>H102-G102</f>
        <v>0</v>
      </c>
      <c r="J102" s="1115">
        <f>I102/G102*100</f>
        <v>0</v>
      </c>
      <c r="K102" s="905" t="s">
        <v>789</v>
      </c>
      <c r="L102" s="601"/>
      <c r="M102" s="606"/>
      <c r="N102" s="840"/>
      <c r="O102" s="921"/>
      <c r="P102" s="921"/>
      <c r="Q102" s="840"/>
      <c r="R102" s="921"/>
      <c r="S102" s="921"/>
      <c r="T102" s="840"/>
      <c r="U102" s="873">
        <f>U103</f>
        <v>100000</v>
      </c>
      <c r="V102" s="858"/>
      <c r="Y102" s="860"/>
      <c r="Z102" s="860"/>
      <c r="AA102" s="860"/>
      <c r="AB102" s="860"/>
    </row>
    <row r="103" spans="1:28" s="859" customFormat="1" ht="17.100000000000001" customHeight="1">
      <c r="A103" s="1026"/>
      <c r="B103" s="882"/>
      <c r="C103" s="1035"/>
      <c r="D103" s="1036"/>
      <c r="E103" s="1145"/>
      <c r="F103" s="1144"/>
      <c r="G103" s="1142"/>
      <c r="H103" s="1142"/>
      <c r="I103" s="1118"/>
      <c r="J103" s="1116"/>
      <c r="K103" s="287" t="s">
        <v>42</v>
      </c>
      <c r="L103" s="606">
        <v>100000</v>
      </c>
      <c r="M103" s="606" t="s">
        <v>595</v>
      </c>
      <c r="N103" s="840" t="s">
        <v>272</v>
      </c>
      <c r="O103" s="921">
        <v>1</v>
      </c>
      <c r="P103" s="921" t="s">
        <v>636</v>
      </c>
      <c r="Q103" s="840" t="s">
        <v>272</v>
      </c>
      <c r="R103" s="921">
        <v>1</v>
      </c>
      <c r="S103" s="921" t="s">
        <v>634</v>
      </c>
      <c r="T103" s="840" t="s">
        <v>2</v>
      </c>
      <c r="U103" s="499">
        <f>R103*O103*L103</f>
        <v>100000</v>
      </c>
      <c r="V103" s="858"/>
      <c r="Y103" s="860"/>
      <c r="Z103" s="860"/>
      <c r="AA103" s="860"/>
      <c r="AB103" s="860"/>
    </row>
    <row r="104" spans="1:28" s="859" customFormat="1" ht="17.100000000000001" customHeight="1">
      <c r="A104" s="1026"/>
      <c r="B104" s="882"/>
      <c r="C104" s="1035"/>
      <c r="D104" s="1036"/>
      <c r="E104" s="213" t="s">
        <v>165</v>
      </c>
      <c r="F104" s="181" t="s">
        <v>164</v>
      </c>
      <c r="G104" s="922">
        <v>200000</v>
      </c>
      <c r="H104" s="922">
        <f>SUM(U105)</f>
        <v>200000</v>
      </c>
      <c r="I104" s="967">
        <f>H104-G104</f>
        <v>0</v>
      </c>
      <c r="J104" s="877">
        <f>I104/G104*100</f>
        <v>0</v>
      </c>
      <c r="K104" s="923" t="s">
        <v>790</v>
      </c>
      <c r="L104" s="601"/>
      <c r="M104" s="601"/>
      <c r="N104" s="839"/>
      <c r="O104" s="613"/>
      <c r="P104" s="613"/>
      <c r="Q104" s="839"/>
      <c r="R104" s="613"/>
      <c r="S104" s="613"/>
      <c r="T104" s="839"/>
      <c r="U104" s="873">
        <f>U105</f>
        <v>200000</v>
      </c>
      <c r="V104" s="858"/>
      <c r="Y104" s="860"/>
      <c r="Z104" s="860"/>
      <c r="AA104" s="860"/>
      <c r="AB104" s="860"/>
    </row>
    <row r="105" spans="1:28" s="859" customFormat="1" ht="17.100000000000001" customHeight="1">
      <c r="A105" s="1026"/>
      <c r="B105" s="882"/>
      <c r="C105" s="1035"/>
      <c r="D105" s="1036"/>
      <c r="E105" s="222"/>
      <c r="F105" s="278"/>
      <c r="G105" s="323"/>
      <c r="H105" s="323"/>
      <c r="I105" s="968"/>
      <c r="J105" s="879"/>
      <c r="K105" s="287" t="s">
        <v>644</v>
      </c>
      <c r="L105" s="602">
        <v>100000</v>
      </c>
      <c r="M105" s="606" t="s">
        <v>645</v>
      </c>
      <c r="N105" s="840" t="s">
        <v>272</v>
      </c>
      <c r="O105" s="614">
        <v>1</v>
      </c>
      <c r="P105" s="614" t="s">
        <v>637</v>
      </c>
      <c r="Q105" s="840" t="s">
        <v>272</v>
      </c>
      <c r="R105" s="614">
        <v>2</v>
      </c>
      <c r="S105" s="614" t="s">
        <v>604</v>
      </c>
      <c r="T105" s="840" t="s">
        <v>2</v>
      </c>
      <c r="U105" s="493">
        <f>R105*O105*L105</f>
        <v>200000</v>
      </c>
      <c r="V105" s="858"/>
      <c r="Y105" s="860"/>
      <c r="Z105" s="860"/>
      <c r="AA105" s="860"/>
      <c r="AB105" s="860"/>
    </row>
    <row r="106" spans="1:28" s="859" customFormat="1" ht="17.100000000000001" customHeight="1">
      <c r="A106" s="1026"/>
      <c r="B106" s="882"/>
      <c r="C106" s="1035"/>
      <c r="D106" s="1036"/>
      <c r="E106" s="297" t="s">
        <v>161</v>
      </c>
      <c r="F106" s="191" t="s">
        <v>156</v>
      </c>
      <c r="G106" s="322">
        <v>25860000</v>
      </c>
      <c r="H106" s="322">
        <f>SUM(U109:U111)</f>
        <v>25860000</v>
      </c>
      <c r="I106" s="967">
        <f>H106-G106</f>
        <v>0</v>
      </c>
      <c r="J106" s="238">
        <f>I106/G106*100</f>
        <v>0</v>
      </c>
      <c r="K106" s="923" t="s">
        <v>791</v>
      </c>
      <c r="L106" s="601"/>
      <c r="M106" s="601"/>
      <c r="N106" s="839"/>
      <c r="O106" s="613"/>
      <c r="P106" s="613"/>
      <c r="Q106" s="839"/>
      <c r="R106" s="613"/>
      <c r="S106" s="613"/>
      <c r="T106" s="839"/>
      <c r="U106" s="873">
        <f>U109+U110+U111</f>
        <v>25860000</v>
      </c>
      <c r="V106" s="858"/>
      <c r="Y106" s="860"/>
      <c r="Z106" s="860"/>
      <c r="AA106" s="860"/>
      <c r="AB106" s="860"/>
    </row>
    <row r="107" spans="1:28" s="859" customFormat="1" ht="17.100000000000001" hidden="1" customHeight="1">
      <c r="A107" s="1026"/>
      <c r="B107" s="882"/>
      <c r="C107" s="1035"/>
      <c r="D107" s="1036"/>
      <c r="E107" s="297"/>
      <c r="F107" s="191"/>
      <c r="G107" s="322"/>
      <c r="H107" s="322"/>
      <c r="I107" s="972"/>
      <c r="J107" s="238"/>
      <c r="K107" s="263" t="s">
        <v>159</v>
      </c>
      <c r="L107" s="606"/>
      <c r="M107" s="606"/>
      <c r="N107" s="840" t="s">
        <v>272</v>
      </c>
      <c r="O107" s="614">
        <v>5</v>
      </c>
      <c r="P107" s="614"/>
      <c r="Q107" s="840" t="s">
        <v>272</v>
      </c>
      <c r="R107" s="614">
        <v>10</v>
      </c>
      <c r="S107" s="614"/>
      <c r="T107" s="840" t="s">
        <v>2</v>
      </c>
      <c r="U107" s="499">
        <f>R107*O107*L107</f>
        <v>0</v>
      </c>
      <c r="V107" s="858"/>
      <c r="Y107" s="860"/>
      <c r="Z107" s="860"/>
      <c r="AA107" s="860"/>
      <c r="AB107" s="860"/>
    </row>
    <row r="108" spans="1:28" s="859" customFormat="1" ht="17.100000000000001" hidden="1" customHeight="1">
      <c r="A108" s="1026"/>
      <c r="B108" s="882"/>
      <c r="C108" s="1035"/>
      <c r="D108" s="1036"/>
      <c r="E108" s="230"/>
      <c r="F108" s="191"/>
      <c r="G108" s="322"/>
      <c r="H108" s="322"/>
      <c r="I108" s="972"/>
      <c r="J108" s="238"/>
      <c r="K108" s="263" t="s">
        <v>257</v>
      </c>
      <c r="L108" s="606"/>
      <c r="M108" s="606"/>
      <c r="N108" s="840" t="s">
        <v>272</v>
      </c>
      <c r="O108" s="614">
        <v>20</v>
      </c>
      <c r="P108" s="614"/>
      <c r="Q108" s="840" t="s">
        <v>272</v>
      </c>
      <c r="R108" s="614">
        <v>1</v>
      </c>
      <c r="S108" s="614"/>
      <c r="T108" s="840" t="s">
        <v>2</v>
      </c>
      <c r="U108" s="499">
        <f>R108*O108*L108</f>
        <v>0</v>
      </c>
      <c r="V108" s="858"/>
      <c r="Y108" s="860"/>
      <c r="Z108" s="860"/>
      <c r="AA108" s="860"/>
      <c r="AB108" s="860"/>
    </row>
    <row r="109" spans="1:28" s="859" customFormat="1" ht="17.100000000000001" customHeight="1">
      <c r="A109" s="1026"/>
      <c r="B109" s="882"/>
      <c r="C109" s="1035"/>
      <c r="D109" s="1036"/>
      <c r="E109" s="230"/>
      <c r="F109" s="191"/>
      <c r="G109" s="322"/>
      <c r="H109" s="322"/>
      <c r="I109" s="972"/>
      <c r="J109" s="238"/>
      <c r="K109" s="263" t="s">
        <v>647</v>
      </c>
      <c r="L109" s="606">
        <v>145000</v>
      </c>
      <c r="M109" s="606" t="s">
        <v>595</v>
      </c>
      <c r="N109" s="840" t="s">
        <v>272</v>
      </c>
      <c r="O109" s="614">
        <v>1</v>
      </c>
      <c r="P109" s="614" t="s">
        <v>596</v>
      </c>
      <c r="Q109" s="840" t="s">
        <v>272</v>
      </c>
      <c r="R109" s="614">
        <v>4</v>
      </c>
      <c r="S109" s="614" t="s">
        <v>604</v>
      </c>
      <c r="T109" s="840" t="s">
        <v>2</v>
      </c>
      <c r="U109" s="499">
        <f>R109*O109*L109</f>
        <v>580000</v>
      </c>
      <c r="V109" s="858"/>
      <c r="Y109" s="860"/>
      <c r="Z109" s="860"/>
      <c r="AA109" s="860"/>
      <c r="AB109" s="860"/>
    </row>
    <row r="110" spans="1:28" s="859" customFormat="1" ht="17.100000000000001" customHeight="1">
      <c r="A110" s="1026"/>
      <c r="B110" s="882"/>
      <c r="C110" s="1035"/>
      <c r="D110" s="1036"/>
      <c r="E110" s="230"/>
      <c r="F110" s="191"/>
      <c r="G110" s="322"/>
      <c r="H110" s="322"/>
      <c r="I110" s="972"/>
      <c r="J110" s="238"/>
      <c r="K110" s="263" t="s">
        <v>939</v>
      </c>
      <c r="L110" s="606">
        <v>60000</v>
      </c>
      <c r="M110" s="606" t="s">
        <v>595</v>
      </c>
      <c r="N110" s="840" t="s">
        <v>272</v>
      </c>
      <c r="O110" s="614">
        <v>34</v>
      </c>
      <c r="P110" s="614" t="s">
        <v>597</v>
      </c>
      <c r="Q110" s="840" t="s">
        <v>272</v>
      </c>
      <c r="R110" s="614">
        <v>12</v>
      </c>
      <c r="S110" s="614" t="s">
        <v>599</v>
      </c>
      <c r="T110" s="840" t="s">
        <v>2</v>
      </c>
      <c r="U110" s="499">
        <f>R110*O110*L110</f>
        <v>24480000</v>
      </c>
      <c r="V110" s="858"/>
      <c r="Y110" s="860"/>
      <c r="Z110" s="860"/>
      <c r="AA110" s="860"/>
      <c r="AB110" s="860"/>
    </row>
    <row r="111" spans="1:28" s="859" customFormat="1" ht="17.100000000000001" customHeight="1">
      <c r="A111" s="1028"/>
      <c r="B111" s="357"/>
      <c r="C111" s="1037"/>
      <c r="D111" s="1038"/>
      <c r="E111" s="231"/>
      <c r="F111" s="191"/>
      <c r="G111" s="323"/>
      <c r="H111" s="323"/>
      <c r="I111" s="973"/>
      <c r="J111" s="237"/>
      <c r="K111" s="290" t="s">
        <v>653</v>
      </c>
      <c r="L111" s="606">
        <v>200000</v>
      </c>
      <c r="M111" s="606" t="s">
        <v>595</v>
      </c>
      <c r="N111" s="841" t="s">
        <v>272</v>
      </c>
      <c r="O111" s="904">
        <v>1</v>
      </c>
      <c r="P111" s="904" t="s">
        <v>636</v>
      </c>
      <c r="Q111" s="841" t="s">
        <v>272</v>
      </c>
      <c r="R111" s="904">
        <v>4</v>
      </c>
      <c r="S111" s="904" t="s">
        <v>634</v>
      </c>
      <c r="T111" s="841" t="s">
        <v>2</v>
      </c>
      <c r="U111" s="493">
        <f>R111*O111*L111</f>
        <v>800000</v>
      </c>
      <c r="V111" s="858"/>
      <c r="Y111" s="860"/>
      <c r="Z111" s="860"/>
      <c r="AA111" s="860"/>
      <c r="AB111" s="860"/>
    </row>
    <row r="112" spans="1:28" s="855" customFormat="1" ht="17.100000000000001" hidden="1" customHeight="1">
      <c r="A112" s="1028"/>
      <c r="B112" s="1029"/>
      <c r="C112" s="1028"/>
      <c r="D112" s="1029"/>
      <c r="E112" s="222"/>
      <c r="F112" s="278"/>
      <c r="G112" s="323"/>
      <c r="H112" s="323"/>
      <c r="I112" s="973"/>
      <c r="J112" s="237"/>
      <c r="K112" s="893"/>
      <c r="L112" s="606"/>
      <c r="M112" s="606"/>
      <c r="N112" s="841" t="s">
        <v>272</v>
      </c>
      <c r="O112" s="924"/>
      <c r="P112" s="924"/>
      <c r="Q112" s="841" t="s">
        <v>272</v>
      </c>
      <c r="R112" s="924"/>
      <c r="S112" s="924"/>
      <c r="T112" s="841" t="s">
        <v>2</v>
      </c>
      <c r="U112" s="804"/>
      <c r="V112" s="857"/>
      <c r="Y112" s="851"/>
      <c r="Z112" s="851"/>
      <c r="AA112" s="851"/>
      <c r="AB112" s="851"/>
    </row>
    <row r="113" spans="1:28" s="855" customFormat="1" ht="17.100000000000001" customHeight="1">
      <c r="A113" s="196" t="s">
        <v>155</v>
      </c>
      <c r="B113" s="1021" t="s">
        <v>138</v>
      </c>
      <c r="C113" s="1022"/>
      <c r="D113" s="1022"/>
      <c r="E113" s="1022"/>
      <c r="F113" s="1023"/>
      <c r="G113" s="320">
        <v>102606023</v>
      </c>
      <c r="H113" s="320">
        <f>H114</f>
        <v>98926554</v>
      </c>
      <c r="I113" s="869">
        <f>H113-G113</f>
        <v>-3679469</v>
      </c>
      <c r="J113" s="235">
        <f>I113/G113*100</f>
        <v>-3.5860165830616006</v>
      </c>
      <c r="K113" s="843"/>
      <c r="L113" s="604"/>
      <c r="M113" s="604"/>
      <c r="N113" s="190"/>
      <c r="O113" s="618"/>
      <c r="P113" s="618"/>
      <c r="Q113" s="190"/>
      <c r="R113" s="618"/>
      <c r="S113" s="618"/>
      <c r="T113" s="388"/>
      <c r="U113" s="496"/>
      <c r="V113" s="857"/>
      <c r="Y113" s="851"/>
      <c r="Z113" s="851"/>
      <c r="AA113" s="851"/>
      <c r="AB113" s="851"/>
    </row>
    <row r="114" spans="1:28" s="855" customFormat="1" ht="17.100000000000001" customHeight="1">
      <c r="A114" s="1024"/>
      <c r="B114" s="1025"/>
      <c r="C114" s="196" t="s">
        <v>154</v>
      </c>
      <c r="D114" s="1021" t="s">
        <v>138</v>
      </c>
      <c r="E114" s="1022"/>
      <c r="F114" s="1023"/>
      <c r="G114" s="320">
        <v>102606023</v>
      </c>
      <c r="H114" s="320">
        <f>SUM(H115:H122)</f>
        <v>98926554</v>
      </c>
      <c r="I114" s="869">
        <f>H114-G114</f>
        <v>-3679469</v>
      </c>
      <c r="J114" s="235">
        <f>I114/G114*100</f>
        <v>-3.5860165830616006</v>
      </c>
      <c r="K114" s="282"/>
      <c r="L114" s="925"/>
      <c r="M114" s="925"/>
      <c r="N114" s="190"/>
      <c r="O114" s="926"/>
      <c r="P114" s="926"/>
      <c r="Q114" s="190"/>
      <c r="R114" s="926"/>
      <c r="S114" s="926"/>
      <c r="T114" s="190"/>
      <c r="U114" s="496"/>
      <c r="V114" s="857"/>
      <c r="Y114" s="851"/>
      <c r="Z114" s="851"/>
      <c r="AA114" s="851"/>
      <c r="AB114" s="851"/>
    </row>
    <row r="115" spans="1:28" s="855" customFormat="1" ht="17.100000000000001" customHeight="1">
      <c r="A115" s="1026"/>
      <c r="B115" s="1027"/>
      <c r="C115" s="1024"/>
      <c r="D115" s="1025"/>
      <c r="E115" s="296" t="s">
        <v>152</v>
      </c>
      <c r="F115" s="181" t="s">
        <v>919</v>
      </c>
      <c r="G115" s="324">
        <v>51547518</v>
      </c>
      <c r="H115" s="324">
        <f>SUM(U116:U119)</f>
        <v>51361813</v>
      </c>
      <c r="I115" s="869">
        <f>H115-G115</f>
        <v>-185705</v>
      </c>
      <c r="J115" s="234">
        <f>I115/G115*100</f>
        <v>-0.36025982861095268</v>
      </c>
      <c r="K115" s="1139" t="s">
        <v>792</v>
      </c>
      <c r="L115" s="1140"/>
      <c r="M115" s="927"/>
      <c r="N115" s="839"/>
      <c r="O115" s="919"/>
      <c r="P115" s="919"/>
      <c r="Q115" s="839"/>
      <c r="R115" s="919"/>
      <c r="S115" s="919"/>
      <c r="T115" s="839"/>
      <c r="U115" s="873">
        <f>U116+U117+U118</f>
        <v>51361813</v>
      </c>
      <c r="V115" s="857"/>
      <c r="Y115" s="851"/>
      <c r="Z115" s="851"/>
      <c r="AA115" s="851"/>
      <c r="AB115" s="851"/>
    </row>
    <row r="116" spans="1:28" s="855" customFormat="1" ht="17.100000000000001" customHeight="1">
      <c r="A116" s="1026"/>
      <c r="B116" s="1027"/>
      <c r="C116" s="1026"/>
      <c r="D116" s="1027"/>
      <c r="E116" s="297"/>
      <c r="F116" s="191"/>
      <c r="G116" s="325"/>
      <c r="H116" s="325"/>
      <c r="I116" s="970"/>
      <c r="J116" s="238"/>
      <c r="K116" s="881" t="s">
        <v>650</v>
      </c>
      <c r="L116" s="928">
        <v>33134865</v>
      </c>
      <c r="M116" s="928" t="s">
        <v>595</v>
      </c>
      <c r="N116" s="840" t="s">
        <v>272</v>
      </c>
      <c r="O116" s="875">
        <v>1</v>
      </c>
      <c r="P116" s="875" t="s">
        <v>636</v>
      </c>
      <c r="Q116" s="840" t="s">
        <v>272</v>
      </c>
      <c r="R116" s="875">
        <v>1</v>
      </c>
      <c r="S116" s="875" t="s">
        <v>634</v>
      </c>
      <c r="T116" s="840" t="s">
        <v>2</v>
      </c>
      <c r="U116" s="499">
        <f t="shared" ref="U116:U118" si="4">R116*O116*L116</f>
        <v>33134865</v>
      </c>
      <c r="V116" s="857"/>
      <c r="Y116" s="851"/>
      <c r="Z116" s="851"/>
      <c r="AA116" s="851"/>
      <c r="AB116" s="851"/>
    </row>
    <row r="117" spans="1:28" s="855" customFormat="1" ht="17.100000000000001" customHeight="1">
      <c r="A117" s="1026"/>
      <c r="B117" s="1027"/>
      <c r="C117" s="1026"/>
      <c r="D117" s="1027"/>
      <c r="E117" s="297"/>
      <c r="F117" s="191"/>
      <c r="G117" s="325"/>
      <c r="H117" s="325"/>
      <c r="I117" s="972"/>
      <c r="J117" s="238"/>
      <c r="K117" s="881" t="s">
        <v>652</v>
      </c>
      <c r="L117" s="928">
        <v>6656781</v>
      </c>
      <c r="M117" s="928" t="s">
        <v>595</v>
      </c>
      <c r="N117" s="840" t="s">
        <v>272</v>
      </c>
      <c r="O117" s="875">
        <v>1</v>
      </c>
      <c r="P117" s="875" t="s">
        <v>636</v>
      </c>
      <c r="Q117" s="840" t="s">
        <v>272</v>
      </c>
      <c r="R117" s="875">
        <v>1</v>
      </c>
      <c r="S117" s="875" t="s">
        <v>634</v>
      </c>
      <c r="T117" s="840" t="s">
        <v>2</v>
      </c>
      <c r="U117" s="499">
        <f t="shared" si="4"/>
        <v>6656781</v>
      </c>
      <c r="V117" s="857"/>
      <c r="Y117" s="851"/>
      <c r="Z117" s="851"/>
      <c r="AA117" s="851"/>
      <c r="AB117" s="851"/>
    </row>
    <row r="118" spans="1:28" s="855" customFormat="1" ht="17.100000000000001" customHeight="1">
      <c r="A118" s="1026"/>
      <c r="B118" s="1027"/>
      <c r="C118" s="1026"/>
      <c r="D118" s="1027"/>
      <c r="E118" s="297"/>
      <c r="F118" s="191"/>
      <c r="G118" s="325"/>
      <c r="H118" s="325"/>
      <c r="I118" s="972"/>
      <c r="J118" s="238"/>
      <c r="K118" s="881" t="s">
        <v>654</v>
      </c>
      <c r="L118" s="928">
        <v>11570167</v>
      </c>
      <c r="M118" s="928" t="s">
        <v>595</v>
      </c>
      <c r="N118" s="840" t="s">
        <v>272</v>
      </c>
      <c r="O118" s="875">
        <v>1</v>
      </c>
      <c r="P118" s="875" t="s">
        <v>636</v>
      </c>
      <c r="Q118" s="840" t="s">
        <v>272</v>
      </c>
      <c r="R118" s="875">
        <v>1</v>
      </c>
      <c r="S118" s="875" t="s">
        <v>634</v>
      </c>
      <c r="T118" s="840" t="s">
        <v>2</v>
      </c>
      <c r="U118" s="499">
        <f t="shared" si="4"/>
        <v>11570167</v>
      </c>
      <c r="V118" s="857"/>
      <c r="Y118" s="851"/>
      <c r="Z118" s="851"/>
      <c r="AA118" s="851"/>
      <c r="AB118" s="851"/>
    </row>
    <row r="119" spans="1:28" s="855" customFormat="1" ht="17.100000000000001" hidden="1" customHeight="1">
      <c r="A119" s="1026"/>
      <c r="B119" s="1027"/>
      <c r="C119" s="1026"/>
      <c r="D119" s="1027"/>
      <c r="E119" s="297"/>
      <c r="F119" s="191"/>
      <c r="G119" s="325"/>
      <c r="H119" s="325"/>
      <c r="I119" s="972"/>
      <c r="J119" s="238"/>
      <c r="K119" s="929" t="s">
        <v>540</v>
      </c>
      <c r="L119" s="930">
        <v>0</v>
      </c>
      <c r="M119" s="930"/>
      <c r="N119" s="840" t="s">
        <v>272</v>
      </c>
      <c r="O119" s="931">
        <v>1</v>
      </c>
      <c r="P119" s="931"/>
      <c r="Q119" s="840" t="s">
        <v>272</v>
      </c>
      <c r="R119" s="931">
        <v>1</v>
      </c>
      <c r="S119" s="931"/>
      <c r="T119" s="840" t="s">
        <v>2</v>
      </c>
      <c r="U119" s="499">
        <f>R119*O119*L119</f>
        <v>0</v>
      </c>
      <c r="V119" s="857"/>
      <c r="Y119" s="851"/>
      <c r="Z119" s="851"/>
      <c r="AA119" s="851"/>
      <c r="AB119" s="851"/>
    </row>
    <row r="120" spans="1:28" s="855" customFormat="1" ht="17.100000000000001" customHeight="1">
      <c r="A120" s="1026"/>
      <c r="B120" s="1027"/>
      <c r="C120" s="1026"/>
      <c r="D120" s="1027"/>
      <c r="E120" s="296" t="s">
        <v>145</v>
      </c>
      <c r="F120" s="180" t="s">
        <v>920</v>
      </c>
      <c r="G120" s="324">
        <v>51058505</v>
      </c>
      <c r="H120" s="324">
        <f>SUM(U121:U122)</f>
        <v>47564741</v>
      </c>
      <c r="I120" s="869">
        <f>H120-G120</f>
        <v>-3493764</v>
      </c>
      <c r="J120" s="234">
        <f>I120/G120*100</f>
        <v>-6.8426680334647481</v>
      </c>
      <c r="K120" s="1139" t="s">
        <v>793</v>
      </c>
      <c r="L120" s="1140"/>
      <c r="M120" s="927"/>
      <c r="N120" s="839"/>
      <c r="O120" s="919"/>
      <c r="P120" s="919"/>
      <c r="Q120" s="839"/>
      <c r="R120" s="919"/>
      <c r="S120" s="919"/>
      <c r="T120" s="839"/>
      <c r="U120" s="873">
        <f>U121+U122</f>
        <v>47564741</v>
      </c>
      <c r="V120" s="857"/>
      <c r="Y120" s="851"/>
      <c r="Z120" s="851"/>
      <c r="AA120" s="851"/>
      <c r="AB120" s="851"/>
    </row>
    <row r="121" spans="1:28" s="855" customFormat="1" ht="17.100000000000001" customHeight="1">
      <c r="A121" s="1026"/>
      <c r="B121" s="1027"/>
      <c r="C121" s="1026"/>
      <c r="D121" s="1027"/>
      <c r="E121" s="297"/>
      <c r="F121" s="249"/>
      <c r="G121" s="325"/>
      <c r="H121" s="325"/>
      <c r="I121" s="970"/>
      <c r="J121" s="238"/>
      <c r="K121" s="881" t="s">
        <v>651</v>
      </c>
      <c r="L121" s="928">
        <v>10860458</v>
      </c>
      <c r="M121" s="928" t="s">
        <v>595</v>
      </c>
      <c r="N121" s="840" t="s">
        <v>272</v>
      </c>
      <c r="O121" s="875">
        <v>1</v>
      </c>
      <c r="P121" s="875" t="s">
        <v>636</v>
      </c>
      <c r="Q121" s="840" t="s">
        <v>272</v>
      </c>
      <c r="R121" s="875">
        <v>1</v>
      </c>
      <c r="S121" s="875" t="s">
        <v>634</v>
      </c>
      <c r="T121" s="840" t="s">
        <v>2</v>
      </c>
      <c r="U121" s="499">
        <f t="shared" ref="U121:U122" si="5">R121*O121*L121</f>
        <v>10860458</v>
      </c>
      <c r="V121" s="857"/>
      <c r="Y121" s="851"/>
      <c r="Z121" s="851"/>
      <c r="AA121" s="851"/>
      <c r="AB121" s="851"/>
    </row>
    <row r="122" spans="1:28" s="855" customFormat="1" ht="17.100000000000001" customHeight="1">
      <c r="A122" s="1026"/>
      <c r="B122" s="1027"/>
      <c r="C122" s="1026"/>
      <c r="D122" s="1027"/>
      <c r="E122" s="178"/>
      <c r="F122" s="278"/>
      <c r="G122" s="326"/>
      <c r="H122" s="326"/>
      <c r="I122" s="973"/>
      <c r="J122" s="237"/>
      <c r="K122" s="893" t="s">
        <v>655</v>
      </c>
      <c r="L122" s="932">
        <v>36704283</v>
      </c>
      <c r="M122" s="928" t="s">
        <v>595</v>
      </c>
      <c r="N122" s="841" t="s">
        <v>272</v>
      </c>
      <c r="O122" s="603">
        <v>1</v>
      </c>
      <c r="P122" s="875" t="s">
        <v>636</v>
      </c>
      <c r="Q122" s="841" t="s">
        <v>272</v>
      </c>
      <c r="R122" s="603">
        <v>1</v>
      </c>
      <c r="S122" s="875" t="s">
        <v>634</v>
      </c>
      <c r="T122" s="841" t="s">
        <v>2</v>
      </c>
      <c r="U122" s="493">
        <f t="shared" si="5"/>
        <v>36704283</v>
      </c>
      <c r="V122" s="857"/>
      <c r="Y122" s="851"/>
      <c r="Z122" s="851"/>
      <c r="AA122" s="851"/>
      <c r="AB122" s="851"/>
    </row>
    <row r="123" spans="1:28" ht="15.95" hidden="1" customHeight="1">
      <c r="A123" s="222"/>
      <c r="B123" s="222"/>
      <c r="C123" s="1028"/>
      <c r="D123" s="1029"/>
      <c r="E123" s="297"/>
      <c r="F123" s="191"/>
      <c r="G123" s="326"/>
      <c r="H123" s="326"/>
      <c r="I123" s="962"/>
      <c r="J123" s="237"/>
      <c r="K123" s="126"/>
      <c r="L123" s="622"/>
      <c r="M123" s="622"/>
      <c r="N123" s="140"/>
      <c r="O123" s="622"/>
      <c r="P123" s="622"/>
      <c r="Q123" s="140"/>
      <c r="R123" s="622"/>
      <c r="S123" s="622"/>
      <c r="T123" s="841"/>
      <c r="U123" s="232"/>
      <c r="V123" s="472"/>
    </row>
    <row r="124" spans="1:28" ht="32.1" customHeight="1">
      <c r="A124" s="1108" t="s">
        <v>140</v>
      </c>
      <c r="B124" s="1109"/>
      <c r="C124" s="1109"/>
      <c r="D124" s="1109"/>
      <c r="E124" s="1109"/>
      <c r="F124" s="1110"/>
      <c r="G124" s="475">
        <f>SUM(G113,G12,G100,G95,G78,G15,G5)</f>
        <v>2179649183</v>
      </c>
      <c r="H124" s="475">
        <f>SUM(H113,H12,H100,H95,H78,H15,H5)</f>
        <v>2273815204</v>
      </c>
      <c r="I124" s="475">
        <f>H124-G124</f>
        <v>94166021</v>
      </c>
      <c r="J124" s="477">
        <f>I124/G124*100</f>
        <v>4.3202374829142398</v>
      </c>
      <c r="K124" s="1129"/>
      <c r="L124" s="1130"/>
      <c r="M124" s="1130"/>
      <c r="N124" s="1130"/>
      <c r="O124" s="1130"/>
      <c r="P124" s="1130"/>
      <c r="Q124" s="1130"/>
      <c r="R124" s="1130"/>
      <c r="S124" s="1130"/>
      <c r="T124" s="1130"/>
      <c r="U124" s="1131"/>
      <c r="V124" s="472"/>
    </row>
    <row r="125" spans="1:28">
      <c r="A125" s="478"/>
      <c r="B125" s="478"/>
      <c r="C125" s="479"/>
      <c r="D125" s="479"/>
      <c r="E125" s="479"/>
      <c r="F125" s="478"/>
      <c r="G125" s="478"/>
      <c r="H125" s="478"/>
      <c r="I125" s="963"/>
      <c r="J125" s="480"/>
      <c r="K125" s="481"/>
      <c r="L125" s="482"/>
      <c r="M125" s="598"/>
      <c r="N125" s="430"/>
      <c r="O125" s="482"/>
      <c r="P125" s="598"/>
      <c r="Q125" s="430"/>
      <c r="R125" s="482"/>
      <c r="S125" s="598"/>
      <c r="T125" s="483"/>
      <c r="U125" s="484"/>
      <c r="V125" s="485"/>
    </row>
    <row r="126" spans="1:28">
      <c r="A126" s="478"/>
      <c r="B126" s="478"/>
      <c r="C126" s="479"/>
      <c r="D126" s="479"/>
      <c r="E126" s="479"/>
      <c r="F126" s="478"/>
      <c r="G126" s="486"/>
      <c r="H126" s="486"/>
      <c r="I126" s="963"/>
      <c r="J126" s="480"/>
      <c r="K126" s="481"/>
      <c r="L126" s="482"/>
      <c r="M126" s="598"/>
      <c r="N126" s="430"/>
      <c r="O126" s="482"/>
      <c r="P126" s="598"/>
      <c r="Q126" s="430"/>
      <c r="R126" s="482"/>
      <c r="S126" s="598"/>
      <c r="T126" s="483"/>
      <c r="U126" s="484"/>
    </row>
    <row r="127" spans="1:28">
      <c r="A127" s="478"/>
      <c r="B127" s="478"/>
      <c r="C127" s="479"/>
      <c r="D127" s="479"/>
      <c r="E127" s="479"/>
      <c r="F127" s="478"/>
      <c r="G127" s="486"/>
      <c r="H127" s="487"/>
      <c r="I127" s="963"/>
      <c r="J127" s="480"/>
      <c r="K127" s="481"/>
      <c r="L127" s="482"/>
      <c r="M127" s="598"/>
      <c r="N127" s="430"/>
      <c r="O127" s="482"/>
      <c r="P127" s="598"/>
      <c r="Q127" s="430"/>
      <c r="R127" s="482"/>
      <c r="S127" s="598"/>
      <c r="T127" s="483"/>
      <c r="U127" s="484"/>
    </row>
    <row r="128" spans="1:28">
      <c r="A128" s="478"/>
      <c r="B128" s="478"/>
      <c r="C128" s="479"/>
      <c r="D128" s="479"/>
      <c r="E128" s="479"/>
      <c r="F128" s="478"/>
      <c r="G128" s="478"/>
      <c r="H128" s="478"/>
      <c r="I128" s="963"/>
      <c r="J128" s="480"/>
      <c r="K128" s="481"/>
      <c r="L128" s="482"/>
      <c r="M128" s="598"/>
      <c r="N128" s="430"/>
      <c r="O128" s="482"/>
      <c r="P128" s="598"/>
      <c r="Q128" s="430"/>
      <c r="R128" s="482"/>
      <c r="S128" s="598"/>
      <c r="T128" s="483"/>
      <c r="U128" s="484"/>
    </row>
    <row r="129" spans="1:21">
      <c r="A129" s="478"/>
      <c r="B129" s="478"/>
      <c r="C129" s="479"/>
      <c r="D129" s="479"/>
      <c r="E129" s="479"/>
      <c r="F129" s="478"/>
      <c r="G129" s="486"/>
      <c r="H129" s="478"/>
      <c r="I129" s="963"/>
      <c r="J129" s="480"/>
      <c r="K129" s="481"/>
      <c r="L129" s="482"/>
      <c r="M129" s="598"/>
      <c r="N129" s="430"/>
      <c r="O129" s="482"/>
      <c r="P129" s="598"/>
      <c r="Q129" s="430"/>
      <c r="R129" s="482"/>
      <c r="S129" s="598"/>
      <c r="T129" s="483"/>
      <c r="U129" s="484"/>
    </row>
    <row r="130" spans="1:21">
      <c r="A130" s="478"/>
      <c r="B130" s="478"/>
      <c r="C130" s="479"/>
      <c r="D130" s="479"/>
      <c r="E130" s="479"/>
      <c r="F130" s="478"/>
      <c r="G130" s="478"/>
      <c r="H130" s="478"/>
      <c r="I130" s="963"/>
      <c r="J130" s="480"/>
      <c r="K130" s="481"/>
      <c r="L130" s="482"/>
      <c r="M130" s="598"/>
      <c r="N130" s="430"/>
      <c r="O130" s="482"/>
      <c r="P130" s="598"/>
      <c r="Q130" s="430"/>
      <c r="R130" s="482"/>
      <c r="S130" s="598"/>
      <c r="T130" s="483"/>
      <c r="U130" s="484"/>
    </row>
    <row r="131" spans="1:21">
      <c r="A131" s="478"/>
      <c r="B131" s="478"/>
      <c r="C131" s="479"/>
      <c r="D131" s="479"/>
      <c r="E131" s="479"/>
      <c r="F131" s="478"/>
      <c r="G131" s="478"/>
      <c r="H131" s="478"/>
      <c r="I131" s="963"/>
      <c r="J131" s="480"/>
      <c r="K131" s="481"/>
      <c r="L131" s="482"/>
      <c r="M131" s="598"/>
      <c r="N131" s="430"/>
      <c r="O131" s="482"/>
      <c r="P131" s="598"/>
      <c r="Q131" s="430"/>
      <c r="R131" s="482"/>
      <c r="S131" s="598"/>
      <c r="T131" s="483"/>
      <c r="U131" s="484"/>
    </row>
    <row r="132" spans="1:21">
      <c r="A132" s="478"/>
      <c r="B132" s="478"/>
      <c r="C132" s="479"/>
      <c r="D132" s="479"/>
      <c r="E132" s="479"/>
      <c r="F132" s="478"/>
      <c r="G132" s="478"/>
      <c r="H132" s="478"/>
      <c r="I132" s="963"/>
      <c r="J132" s="480"/>
      <c r="K132" s="481"/>
      <c r="L132" s="482"/>
      <c r="M132" s="598"/>
      <c r="N132" s="430"/>
      <c r="O132" s="482"/>
      <c r="P132" s="598"/>
      <c r="Q132" s="430"/>
      <c r="R132" s="482"/>
      <c r="S132" s="598"/>
      <c r="T132" s="483"/>
      <c r="U132" s="484"/>
    </row>
    <row r="133" spans="1:21">
      <c r="A133" s="478"/>
      <c r="B133" s="478"/>
      <c r="C133" s="479"/>
      <c r="D133" s="479"/>
      <c r="E133" s="479"/>
      <c r="F133" s="478"/>
      <c r="G133" s="478"/>
      <c r="H133" s="478"/>
      <c r="I133" s="964"/>
      <c r="J133" s="480"/>
      <c r="K133" s="481"/>
      <c r="L133" s="482"/>
      <c r="M133" s="598"/>
      <c r="N133" s="430"/>
      <c r="O133" s="482"/>
      <c r="P133" s="598"/>
      <c r="Q133" s="430"/>
      <c r="R133" s="482"/>
      <c r="S133" s="598"/>
      <c r="T133" s="483"/>
      <c r="U133" s="484"/>
    </row>
    <row r="134" spans="1:21">
      <c r="A134" s="478"/>
      <c r="B134" s="478"/>
      <c r="C134" s="479"/>
      <c r="D134" s="479"/>
      <c r="E134" s="479"/>
      <c r="F134" s="486"/>
      <c r="G134" s="486"/>
      <c r="H134" s="486"/>
      <c r="I134" s="965"/>
      <c r="J134" s="480"/>
      <c r="K134" s="481"/>
      <c r="L134" s="482"/>
      <c r="M134" s="598"/>
      <c r="N134" s="430"/>
      <c r="O134" s="482"/>
      <c r="P134" s="598"/>
      <c r="Q134" s="430"/>
      <c r="R134" s="482"/>
      <c r="S134" s="598"/>
      <c r="T134" s="483"/>
      <c r="U134" s="484"/>
    </row>
    <row r="135" spans="1:21">
      <c r="A135" s="478"/>
      <c r="B135" s="478"/>
      <c r="C135" s="479"/>
      <c r="D135" s="479"/>
      <c r="E135" s="479"/>
      <c r="F135" s="478"/>
      <c r="G135" s="478"/>
      <c r="H135" s="478"/>
      <c r="I135" s="963"/>
      <c r="J135" s="480"/>
      <c r="K135" s="481"/>
      <c r="L135" s="482"/>
      <c r="M135" s="598"/>
      <c r="N135" s="430"/>
      <c r="O135" s="482"/>
      <c r="P135" s="598"/>
      <c r="Q135" s="430"/>
      <c r="R135" s="482"/>
      <c r="S135" s="598"/>
      <c r="T135" s="483"/>
      <c r="U135" s="484"/>
    </row>
    <row r="136" spans="1:21">
      <c r="A136" s="478"/>
      <c r="B136" s="478"/>
      <c r="C136" s="479"/>
      <c r="D136" s="479"/>
      <c r="E136" s="479"/>
      <c r="F136" s="478"/>
      <c r="G136" s="478"/>
      <c r="H136" s="478"/>
      <c r="I136" s="963"/>
      <c r="J136" s="480"/>
      <c r="K136" s="481"/>
      <c r="L136" s="482"/>
      <c r="M136" s="598"/>
      <c r="N136" s="430"/>
      <c r="O136" s="482"/>
      <c r="P136" s="598"/>
      <c r="Q136" s="430"/>
      <c r="R136" s="482"/>
      <c r="S136" s="598"/>
      <c r="T136" s="483"/>
      <c r="U136" s="484"/>
    </row>
    <row r="137" spans="1:21">
      <c r="A137" s="478"/>
      <c r="B137" s="478"/>
      <c r="C137" s="479"/>
      <c r="D137" s="479"/>
      <c r="E137" s="479"/>
      <c r="F137" s="478"/>
      <c r="G137" s="478"/>
      <c r="H137" s="478"/>
      <c r="I137" s="963"/>
      <c r="J137" s="480"/>
      <c r="K137" s="481"/>
      <c r="L137" s="482"/>
      <c r="M137" s="598"/>
      <c r="N137" s="430"/>
      <c r="O137" s="482"/>
      <c r="P137" s="598"/>
      <c r="Q137" s="430"/>
      <c r="R137" s="482"/>
      <c r="S137" s="598"/>
      <c r="T137" s="483"/>
      <c r="U137" s="484"/>
    </row>
    <row r="138" spans="1:21">
      <c r="A138" s="478"/>
      <c r="B138" s="478"/>
      <c r="C138" s="479"/>
      <c r="D138" s="479"/>
      <c r="E138" s="479"/>
      <c r="F138" s="478"/>
      <c r="G138" s="478"/>
      <c r="H138" s="478"/>
      <c r="I138" s="963"/>
      <c r="J138" s="480"/>
      <c r="K138" s="481"/>
      <c r="L138" s="482"/>
      <c r="M138" s="598"/>
      <c r="N138" s="430"/>
      <c r="O138" s="482"/>
      <c r="P138" s="598"/>
      <c r="Q138" s="430"/>
      <c r="R138" s="482"/>
      <c r="S138" s="598"/>
      <c r="T138" s="483"/>
      <c r="U138" s="484"/>
    </row>
    <row r="139" spans="1:21">
      <c r="A139" s="478"/>
      <c r="B139" s="478"/>
      <c r="C139" s="479"/>
      <c r="D139" s="479"/>
      <c r="E139" s="479"/>
      <c r="F139" s="478"/>
      <c r="G139" s="478"/>
      <c r="H139" s="478"/>
      <c r="I139" s="963"/>
      <c r="J139" s="480"/>
      <c r="K139" s="481"/>
      <c r="L139" s="482"/>
      <c r="M139" s="598"/>
      <c r="N139" s="430"/>
      <c r="O139" s="482"/>
      <c r="P139" s="598"/>
      <c r="Q139" s="430"/>
      <c r="R139" s="482"/>
      <c r="S139" s="598"/>
      <c r="T139" s="483"/>
      <c r="U139" s="484"/>
    </row>
    <row r="140" spans="1:21">
      <c r="A140" s="478"/>
      <c r="B140" s="478"/>
      <c r="C140" s="479"/>
      <c r="D140" s="479"/>
      <c r="E140" s="479"/>
      <c r="F140" s="478"/>
      <c r="G140" s="478"/>
      <c r="H140" s="478"/>
      <c r="I140" s="963"/>
      <c r="J140" s="480"/>
      <c r="K140" s="481"/>
      <c r="L140" s="482"/>
      <c r="M140" s="598"/>
      <c r="N140" s="430"/>
      <c r="O140" s="482"/>
      <c r="P140" s="598"/>
      <c r="Q140" s="430"/>
      <c r="R140" s="482"/>
      <c r="S140" s="598"/>
      <c r="T140" s="483"/>
      <c r="U140" s="484"/>
    </row>
    <row r="141" spans="1:21">
      <c r="A141" s="478"/>
      <c r="B141" s="478"/>
      <c r="C141" s="479"/>
      <c r="D141" s="479"/>
      <c r="E141" s="479"/>
      <c r="F141" s="478"/>
      <c r="G141" s="478"/>
      <c r="H141" s="478"/>
      <c r="I141" s="963"/>
      <c r="J141" s="480"/>
      <c r="K141" s="481"/>
      <c r="L141" s="482"/>
      <c r="M141" s="598"/>
      <c r="N141" s="430"/>
      <c r="O141" s="482"/>
      <c r="P141" s="598"/>
      <c r="Q141" s="430"/>
      <c r="R141" s="482"/>
      <c r="S141" s="598"/>
      <c r="T141" s="483"/>
      <c r="U141" s="484"/>
    </row>
    <row r="142" spans="1:21">
      <c r="A142" s="478"/>
      <c r="B142" s="478"/>
      <c r="C142" s="479"/>
      <c r="D142" s="479"/>
      <c r="E142" s="479"/>
      <c r="F142" s="478"/>
      <c r="G142" s="478"/>
      <c r="H142" s="478"/>
      <c r="I142" s="963"/>
      <c r="J142" s="480"/>
      <c r="K142" s="481"/>
      <c r="L142" s="482"/>
      <c r="M142" s="598"/>
      <c r="N142" s="430"/>
      <c r="O142" s="482"/>
      <c r="P142" s="598"/>
      <c r="Q142" s="430"/>
      <c r="R142" s="482"/>
      <c r="S142" s="598"/>
      <c r="T142" s="483"/>
      <c r="U142" s="484"/>
    </row>
    <row r="143" spans="1:21">
      <c r="A143" s="478"/>
      <c r="B143" s="478"/>
      <c r="C143" s="479"/>
      <c r="D143" s="479"/>
      <c r="E143" s="479"/>
      <c r="F143" s="478"/>
      <c r="G143" s="478"/>
      <c r="H143" s="478"/>
      <c r="I143" s="963"/>
      <c r="J143" s="480"/>
      <c r="K143" s="481"/>
      <c r="L143" s="482"/>
      <c r="M143" s="598"/>
      <c r="N143" s="430"/>
      <c r="O143" s="482"/>
      <c r="P143" s="598"/>
      <c r="Q143" s="430"/>
      <c r="R143" s="482"/>
      <c r="S143" s="598"/>
      <c r="T143" s="483"/>
      <c r="U143" s="484"/>
    </row>
  </sheetData>
  <mergeCells count="61">
    <mergeCell ref="I10:I11"/>
    <mergeCell ref="K120:L120"/>
    <mergeCell ref="A97:A99"/>
    <mergeCell ref="C97:C98"/>
    <mergeCell ref="H102:H103"/>
    <mergeCell ref="G102:G103"/>
    <mergeCell ref="F102:F103"/>
    <mergeCell ref="E102:E103"/>
    <mergeCell ref="K55:L55"/>
    <mergeCell ref="J90:J94"/>
    <mergeCell ref="H90:H94"/>
    <mergeCell ref="G90:G94"/>
    <mergeCell ref="K115:L115"/>
    <mergeCell ref="K124:U124"/>
    <mergeCell ref="B5:F5"/>
    <mergeCell ref="B78:F78"/>
    <mergeCell ref="B100:F100"/>
    <mergeCell ref="D101:F101"/>
    <mergeCell ref="D114:F114"/>
    <mergeCell ref="B95:F95"/>
    <mergeCell ref="D13:F13"/>
    <mergeCell ref="A114:B122"/>
    <mergeCell ref="C115:D123"/>
    <mergeCell ref="C112:D112"/>
    <mergeCell ref="A112:B112"/>
    <mergeCell ref="B113:F113"/>
    <mergeCell ref="L17:U17"/>
    <mergeCell ref="L36:U36"/>
    <mergeCell ref="G7:G8"/>
    <mergeCell ref="A1:U1"/>
    <mergeCell ref="D96:F96"/>
    <mergeCell ref="H3:H4"/>
    <mergeCell ref="K5:U5"/>
    <mergeCell ref="B15:F15"/>
    <mergeCell ref="C4:D4"/>
    <mergeCell ref="B12:F12"/>
    <mergeCell ref="K3:U3"/>
    <mergeCell ref="L4:N4"/>
    <mergeCell ref="O4:Q4"/>
    <mergeCell ref="R4:T4"/>
    <mergeCell ref="A3:F3"/>
    <mergeCell ref="A4:B4"/>
    <mergeCell ref="E4:F4"/>
    <mergeCell ref="H10:H11"/>
    <mergeCell ref="G3:G4"/>
    <mergeCell ref="I3:J3"/>
    <mergeCell ref="D16:F16"/>
    <mergeCell ref="D79:F79"/>
    <mergeCell ref="A124:F124"/>
    <mergeCell ref="C102:D111"/>
    <mergeCell ref="A102:A111"/>
    <mergeCell ref="E6:F6"/>
    <mergeCell ref="F7:F8"/>
    <mergeCell ref="E7:E8"/>
    <mergeCell ref="F90:F94"/>
    <mergeCell ref="E90:E94"/>
    <mergeCell ref="J102:J103"/>
    <mergeCell ref="I102:I103"/>
    <mergeCell ref="H7:H8"/>
    <mergeCell ref="I7:I8"/>
    <mergeCell ref="J7:J8"/>
  </mergeCells>
  <phoneticPr fontId="2" type="noConversion"/>
  <printOptions horizontalCentered="1"/>
  <pageMargins left="0.31496062992125984" right="0.31496062992125984" top="0.94488188976377963" bottom="0.31496062992125984" header="0.51181102362204722" footer="0.15748031496062992"/>
  <pageSetup paperSize="9" scale="84" orientation="portrait" r:id="rId1"/>
  <headerFooter scaleWithDoc="0"/>
  <rowBreaks count="1" manualBreakCount="1">
    <brk id="59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</sheetPr>
  <dimension ref="A1:AH464"/>
  <sheetViews>
    <sheetView view="pageBreakPreview" zoomScale="160" zoomScaleNormal="175" zoomScaleSheetLayoutView="160" workbookViewId="0">
      <pane xSplit="5" ySplit="4" topLeftCell="F425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RowHeight="13.5"/>
  <cols>
    <col min="1" max="1" width="3.33203125" style="151" customWidth="1"/>
    <col min="2" max="2" width="3.33203125" style="151" hidden="1" customWidth="1"/>
    <col min="3" max="4" width="3.33203125" style="151" customWidth="1"/>
    <col min="5" max="5" width="3.33203125" style="438" customWidth="1"/>
    <col min="6" max="6" width="12.33203125" style="151" customWidth="1"/>
    <col min="7" max="7" width="6.77734375" style="151" customWidth="1"/>
    <col min="8" max="8" width="7.33203125" style="151" customWidth="1"/>
    <col min="9" max="9" width="7.21875" style="151" customWidth="1"/>
    <col min="10" max="10" width="5.77734375" style="156" customWidth="1"/>
    <col min="11" max="11" width="13.5546875" style="151" customWidth="1"/>
    <col min="12" max="12" width="7.77734375" style="154" customWidth="1"/>
    <col min="13" max="13" width="1.88671875" style="570" customWidth="1"/>
    <col min="14" max="14" width="1.5546875" style="154" customWidth="1"/>
    <col min="15" max="15" width="3.21875" style="154" customWidth="1"/>
    <col min="16" max="16" width="2.21875" style="570" customWidth="1"/>
    <col min="17" max="17" width="4.109375" style="154" customWidth="1"/>
    <col min="18" max="18" width="2.44140625" style="154" customWidth="1"/>
    <col min="19" max="19" width="4" style="570" customWidth="1"/>
    <col min="20" max="20" width="1.109375" style="155" customWidth="1"/>
    <col min="21" max="21" width="6.88671875" style="502" customWidth="1"/>
    <col min="22" max="22" width="13.77734375" style="151" hidden="1" customWidth="1"/>
    <col min="23" max="24" width="9" style="151" hidden="1" customWidth="1"/>
    <col min="25" max="25" width="20.33203125" style="151" bestFit="1" customWidth="1"/>
    <col min="26" max="26" width="22" style="151" customWidth="1"/>
    <col min="27" max="27" width="12.88671875" style="151" bestFit="1" customWidth="1"/>
    <col min="28" max="28" width="11.77734375" style="151" bestFit="1" customWidth="1"/>
    <col min="29" max="29" width="12.77734375" style="151" bestFit="1" customWidth="1"/>
    <col min="30" max="30" width="13.77734375" style="151" bestFit="1" customWidth="1"/>
    <col min="31" max="31" width="14.77734375" style="421" bestFit="1" customWidth="1"/>
    <col min="32" max="32" width="8.88671875" style="151"/>
    <col min="33" max="34" width="11.5546875" style="151" bestFit="1" customWidth="1"/>
    <col min="35" max="16384" width="8.88671875" style="151"/>
  </cols>
  <sheetData>
    <row r="1" spans="1:31" ht="33" customHeight="1">
      <c r="A1" s="1124" t="str">
        <f>Sheet2!C2</f>
        <v>2018년도 1차추경 세입·세출 예산(안)</v>
      </c>
      <c r="B1" s="1124"/>
      <c r="C1" s="1124"/>
      <c r="D1" s="1124"/>
      <c r="E1" s="1124"/>
      <c r="F1" s="1124"/>
      <c r="G1" s="1124"/>
      <c r="H1" s="1124"/>
      <c r="I1" s="1124"/>
      <c r="J1" s="1124"/>
      <c r="K1" s="1124"/>
      <c r="L1" s="1124"/>
      <c r="M1" s="1124"/>
      <c r="N1" s="1124"/>
      <c r="O1" s="1124"/>
      <c r="P1" s="1124"/>
      <c r="Q1" s="1124"/>
      <c r="R1" s="1124"/>
      <c r="S1" s="1124"/>
      <c r="T1" s="1124"/>
      <c r="U1" s="1124"/>
    </row>
    <row r="2" spans="1:31" ht="21.95" customHeight="1">
      <c r="A2" s="422" t="s">
        <v>529</v>
      </c>
      <c r="B2" s="422"/>
      <c r="C2" s="423"/>
      <c r="D2" s="423"/>
      <c r="E2" s="423"/>
      <c r="F2" s="423"/>
      <c r="G2" s="424"/>
      <c r="H2" s="424"/>
      <c r="I2" s="423"/>
      <c r="J2" s="425"/>
      <c r="K2" s="423"/>
      <c r="L2" s="426"/>
      <c r="M2" s="576"/>
      <c r="N2" s="426"/>
      <c r="O2" s="426"/>
      <c r="P2" s="576"/>
      <c r="Q2" s="426"/>
      <c r="R2" s="426"/>
      <c r="S2" s="576"/>
      <c r="T2" s="427"/>
      <c r="U2" s="501" t="s">
        <v>131</v>
      </c>
      <c r="V2" s="428"/>
      <c r="Y2" s="429"/>
      <c r="Z2" s="429"/>
      <c r="AA2" s="430">
        <f>세입!H124-세출!H447</f>
        <v>0</v>
      </c>
      <c r="AB2" s="429"/>
      <c r="AC2" s="429"/>
      <c r="AD2" s="429"/>
    </row>
    <row r="3" spans="1:31" ht="17.100000000000001" customHeight="1" thickBot="1">
      <c r="A3" s="1174" t="s">
        <v>367</v>
      </c>
      <c r="B3" s="1175"/>
      <c r="C3" s="1175"/>
      <c r="D3" s="1175"/>
      <c r="E3" s="1175"/>
      <c r="F3" s="1176"/>
      <c r="G3" s="1177" t="str">
        <f>Sheet2!B4</f>
        <v>당초예산액
(A)</v>
      </c>
      <c r="H3" s="1177" t="str">
        <f>Sheet2!C4</f>
        <v>예산액
(B)</v>
      </c>
      <c r="I3" s="1180" t="s">
        <v>549</v>
      </c>
      <c r="J3" s="1181"/>
      <c r="K3" s="1182" t="s">
        <v>544</v>
      </c>
      <c r="L3" s="1183"/>
      <c r="M3" s="1183"/>
      <c r="N3" s="1183"/>
      <c r="O3" s="1183"/>
      <c r="P3" s="1183"/>
      <c r="Q3" s="1183"/>
      <c r="R3" s="1183"/>
      <c r="S3" s="1183"/>
      <c r="T3" s="1183"/>
      <c r="U3" s="1184"/>
      <c r="Y3" s="430">
        <f>세입!$H$124</f>
        <v>2273815204</v>
      </c>
      <c r="Z3" s="430"/>
      <c r="AA3" s="430"/>
      <c r="AB3" s="430"/>
      <c r="AC3" s="430"/>
      <c r="AD3" s="430"/>
    </row>
    <row r="4" spans="1:31" ht="17.100000000000001" customHeight="1" thickBot="1">
      <c r="A4" s="1108" t="s">
        <v>366</v>
      </c>
      <c r="B4" s="1110"/>
      <c r="C4" s="1108" t="s">
        <v>365</v>
      </c>
      <c r="D4" s="1110"/>
      <c r="E4" s="1108" t="s">
        <v>364</v>
      </c>
      <c r="F4" s="1110"/>
      <c r="G4" s="1178"/>
      <c r="H4" s="1179"/>
      <c r="I4" s="687" t="s">
        <v>363</v>
      </c>
      <c r="J4" s="687" t="s">
        <v>362</v>
      </c>
      <c r="K4" s="431" t="s">
        <v>368</v>
      </c>
      <c r="L4" s="1185"/>
      <c r="M4" s="1185"/>
      <c r="N4" s="1186"/>
      <c r="O4" s="1186" t="s">
        <v>369</v>
      </c>
      <c r="P4" s="1186"/>
      <c r="Q4" s="1186"/>
      <c r="R4" s="1186" t="s">
        <v>370</v>
      </c>
      <c r="S4" s="1186"/>
      <c r="T4" s="1186"/>
      <c r="U4" s="390" t="s">
        <v>371</v>
      </c>
      <c r="W4" s="432"/>
      <c r="X4" s="432"/>
      <c r="Y4" s="428">
        <f>Y3-H447</f>
        <v>0</v>
      </c>
      <c r="AA4" s="433" t="s">
        <v>526</v>
      </c>
      <c r="AB4" s="151" t="s">
        <v>527</v>
      </c>
      <c r="AC4" s="151" t="s">
        <v>528</v>
      </c>
    </row>
    <row r="5" spans="1:31" s="438" customFormat="1" ht="17.100000000000001" customHeight="1">
      <c r="A5" s="688" t="s">
        <v>361</v>
      </c>
      <c r="B5" s="1193" t="s">
        <v>360</v>
      </c>
      <c r="C5" s="1194"/>
      <c r="D5" s="1194"/>
      <c r="E5" s="1194"/>
      <c r="F5" s="1195"/>
      <c r="G5" s="689">
        <v>1717598000</v>
      </c>
      <c r="H5" s="689">
        <f>SUM(H6,H274,H283)</f>
        <v>1793730000</v>
      </c>
      <c r="I5" s="690">
        <f>H5-G5</f>
        <v>76132000</v>
      </c>
      <c r="J5" s="691">
        <f>I5/G5*100</f>
        <v>4.4324690643561526</v>
      </c>
      <c r="K5" s="434"/>
      <c r="L5" s="435"/>
      <c r="M5" s="578"/>
      <c r="N5" s="436"/>
      <c r="O5" s="436"/>
      <c r="P5" s="579"/>
      <c r="Q5" s="436"/>
      <c r="R5" s="436"/>
      <c r="S5" s="579"/>
      <c r="T5" s="437"/>
      <c r="U5" s="312"/>
      <c r="Y5" s="439"/>
      <c r="Z5" s="439"/>
      <c r="AA5" s="440"/>
      <c r="AB5" s="440"/>
      <c r="AC5" s="440"/>
      <c r="AD5" s="439"/>
      <c r="AE5" s="441"/>
    </row>
    <row r="6" spans="1:31" s="438" customFormat="1" ht="17.100000000000001" customHeight="1">
      <c r="A6" s="693"/>
      <c r="B6" s="694"/>
      <c r="C6" s="695">
        <v>11</v>
      </c>
      <c r="D6" s="1193" t="s">
        <v>359</v>
      </c>
      <c r="E6" s="1194"/>
      <c r="F6" s="1195"/>
      <c r="G6" s="696">
        <v>1603738000</v>
      </c>
      <c r="H6" s="696">
        <f>SUM(H7,H79,H255,H257,H260,H267)</f>
        <v>1667460000</v>
      </c>
      <c r="I6" s="690">
        <f>H6-G6</f>
        <v>63722000</v>
      </c>
      <c r="J6" s="691">
        <f>I6/G6*100</f>
        <v>3.9733422791004518</v>
      </c>
      <c r="K6" s="442"/>
      <c r="L6" s="443"/>
      <c r="M6" s="581"/>
      <c r="N6" s="444"/>
      <c r="O6" s="444"/>
      <c r="P6" s="582"/>
      <c r="Q6" s="444"/>
      <c r="R6" s="444"/>
      <c r="S6" s="582"/>
      <c r="T6" s="445"/>
      <c r="U6" s="309"/>
      <c r="Y6" s="440"/>
      <c r="Z6" s="440"/>
      <c r="AA6" s="440"/>
      <c r="AB6" s="440"/>
      <c r="AC6" s="440"/>
      <c r="AD6" s="440"/>
      <c r="AE6" s="441"/>
    </row>
    <row r="7" spans="1:31" s="438" customFormat="1" ht="17.100000000000001" customHeight="1">
      <c r="A7" s="697"/>
      <c r="B7" s="698"/>
      <c r="C7" s="693"/>
      <c r="D7" s="694"/>
      <c r="E7" s="699" t="s">
        <v>358</v>
      </c>
      <c r="F7" s="663" t="s">
        <v>357</v>
      </c>
      <c r="G7" s="703">
        <v>1029575000</v>
      </c>
      <c r="H7" s="703">
        <f>S7</f>
        <v>1033619710</v>
      </c>
      <c r="I7" s="703">
        <f>H7-G7</f>
        <v>4044710</v>
      </c>
      <c r="J7" s="646">
        <f>I7/G7*100</f>
        <v>0.39285239054949861</v>
      </c>
      <c r="K7" s="1154" t="s">
        <v>818</v>
      </c>
      <c r="L7" s="1155"/>
      <c r="M7" s="700"/>
      <c r="N7" s="706"/>
      <c r="O7" s="665"/>
      <c r="P7" s="665"/>
      <c r="Q7" s="706"/>
      <c r="R7" s="665"/>
      <c r="S7" s="1157">
        <f>SUM(U8:U78)</f>
        <v>1033619710</v>
      </c>
      <c r="T7" s="1157"/>
      <c r="U7" s="1158"/>
      <c r="V7" s="446"/>
      <c r="W7" s="446"/>
      <c r="X7" s="446"/>
      <c r="Y7" s="447"/>
      <c r="Z7" s="447"/>
      <c r="AA7" s="448">
        <v>1</v>
      </c>
      <c r="AB7" s="448">
        <v>12</v>
      </c>
      <c r="AC7" s="449"/>
      <c r="AD7" s="450"/>
      <c r="AE7" s="451"/>
    </row>
    <row r="8" spans="1:31" s="580" customFormat="1" ht="17.100000000000001" customHeight="1">
      <c r="A8" s="697"/>
      <c r="B8" s="698"/>
      <c r="C8" s="697"/>
      <c r="D8" s="698"/>
      <c r="E8" s="758"/>
      <c r="F8" s="660"/>
      <c r="G8" s="708"/>
      <c r="H8" s="708"/>
      <c r="I8" s="708"/>
      <c r="J8" s="647"/>
      <c r="K8" s="806" t="s">
        <v>819</v>
      </c>
      <c r="L8" s="641">
        <v>4503000</v>
      </c>
      <c r="M8" s="642" t="s">
        <v>595</v>
      </c>
      <c r="N8" s="712" t="s">
        <v>272</v>
      </c>
      <c r="O8" s="641">
        <v>12</v>
      </c>
      <c r="P8" s="642" t="s">
        <v>599</v>
      </c>
      <c r="Q8" s="712" t="s">
        <v>272</v>
      </c>
      <c r="R8" s="666">
        <v>1</v>
      </c>
      <c r="S8" s="666" t="s">
        <v>634</v>
      </c>
      <c r="T8" s="713" t="s">
        <v>2</v>
      </c>
      <c r="U8" s="802">
        <f>L8*O8*R8</f>
        <v>54036000</v>
      </c>
      <c r="V8" s="583"/>
      <c r="W8" s="583"/>
      <c r="X8" s="583"/>
      <c r="Y8" s="584"/>
      <c r="Z8" s="584"/>
      <c r="AA8" s="585"/>
      <c r="AB8" s="585"/>
      <c r="AC8" s="586"/>
      <c r="AD8" s="587"/>
      <c r="AE8" s="588"/>
    </row>
    <row r="9" spans="1:31" s="580" customFormat="1" ht="17.100000000000001" customHeight="1">
      <c r="A9" s="697"/>
      <c r="B9" s="698"/>
      <c r="C9" s="697"/>
      <c r="D9" s="698"/>
      <c r="E9" s="758"/>
      <c r="F9" s="660"/>
      <c r="G9" s="708"/>
      <c r="H9" s="708"/>
      <c r="I9" s="708"/>
      <c r="J9" s="647"/>
      <c r="K9" s="807" t="s">
        <v>820</v>
      </c>
      <c r="L9" s="641">
        <v>3177000</v>
      </c>
      <c r="M9" s="642" t="s">
        <v>595</v>
      </c>
      <c r="N9" s="712" t="s">
        <v>272</v>
      </c>
      <c r="O9" s="641">
        <v>2</v>
      </c>
      <c r="P9" s="642" t="s">
        <v>599</v>
      </c>
      <c r="Q9" s="712" t="s">
        <v>272</v>
      </c>
      <c r="R9" s="666">
        <v>1</v>
      </c>
      <c r="S9" s="666" t="s">
        <v>634</v>
      </c>
      <c r="T9" s="713" t="s">
        <v>2</v>
      </c>
      <c r="U9" s="802">
        <f>L9*O9*R9</f>
        <v>6354000</v>
      </c>
      <c r="V9" s="583"/>
      <c r="W9" s="583"/>
      <c r="X9" s="583"/>
      <c r="Y9" s="584"/>
      <c r="Z9" s="584"/>
      <c r="AA9" s="585"/>
      <c r="AB9" s="585"/>
      <c r="AC9" s="586"/>
      <c r="AD9" s="587"/>
      <c r="AE9" s="588"/>
    </row>
    <row r="10" spans="1:31" s="580" customFormat="1" ht="17.100000000000001" customHeight="1">
      <c r="A10" s="697"/>
      <c r="B10" s="698"/>
      <c r="C10" s="697"/>
      <c r="D10" s="698"/>
      <c r="E10" s="758"/>
      <c r="F10" s="660"/>
      <c r="G10" s="708"/>
      <c r="H10" s="708"/>
      <c r="I10" s="708"/>
      <c r="J10" s="647"/>
      <c r="K10" s="807" t="s">
        <v>821</v>
      </c>
      <c r="L10" s="641">
        <v>3258000</v>
      </c>
      <c r="M10" s="642" t="s">
        <v>595</v>
      </c>
      <c r="N10" s="712" t="s">
        <v>272</v>
      </c>
      <c r="O10" s="641">
        <v>10</v>
      </c>
      <c r="P10" s="642" t="s">
        <v>599</v>
      </c>
      <c r="Q10" s="712" t="s">
        <v>272</v>
      </c>
      <c r="R10" s="666">
        <v>1</v>
      </c>
      <c r="S10" s="666" t="s">
        <v>634</v>
      </c>
      <c r="T10" s="713" t="s">
        <v>2</v>
      </c>
      <c r="U10" s="802">
        <f>L10*O10*R10</f>
        <v>32580000</v>
      </c>
      <c r="V10" s="583"/>
      <c r="W10" s="583"/>
      <c r="X10" s="583"/>
      <c r="Y10" s="584"/>
      <c r="Z10" s="584"/>
      <c r="AA10" s="585"/>
      <c r="AB10" s="585"/>
      <c r="AC10" s="586"/>
      <c r="AD10" s="587"/>
      <c r="AE10" s="588"/>
    </row>
    <row r="11" spans="1:31" s="580" customFormat="1" ht="17.100000000000001" customHeight="1">
      <c r="A11" s="697"/>
      <c r="B11" s="698"/>
      <c r="C11" s="697"/>
      <c r="D11" s="698"/>
      <c r="E11" s="758"/>
      <c r="F11" s="660"/>
      <c r="G11" s="708"/>
      <c r="H11" s="708"/>
      <c r="I11" s="708"/>
      <c r="J11" s="647"/>
      <c r="K11" s="807" t="s">
        <v>822</v>
      </c>
      <c r="L11" s="641">
        <v>2390000</v>
      </c>
      <c r="M11" s="642" t="s">
        <v>595</v>
      </c>
      <c r="N11" s="712" t="s">
        <v>272</v>
      </c>
      <c r="O11" s="641">
        <v>9</v>
      </c>
      <c r="P11" s="642" t="s">
        <v>599</v>
      </c>
      <c r="Q11" s="712" t="s">
        <v>272</v>
      </c>
      <c r="R11" s="666">
        <v>1</v>
      </c>
      <c r="S11" s="666" t="s">
        <v>634</v>
      </c>
      <c r="T11" s="713" t="s">
        <v>2</v>
      </c>
      <c r="U11" s="802">
        <f>L11*O11*R11</f>
        <v>21510000</v>
      </c>
      <c r="V11" s="583"/>
      <c r="W11" s="583"/>
      <c r="X11" s="583"/>
      <c r="Y11" s="584"/>
      <c r="Z11" s="584"/>
      <c r="AA11" s="585"/>
      <c r="AB11" s="585"/>
      <c r="AC11" s="586"/>
      <c r="AD11" s="587"/>
      <c r="AE11" s="588"/>
    </row>
    <row r="12" spans="1:31" s="580" customFormat="1" ht="17.100000000000001" customHeight="1">
      <c r="A12" s="697"/>
      <c r="B12" s="698"/>
      <c r="C12" s="697"/>
      <c r="D12" s="698"/>
      <c r="E12" s="758"/>
      <c r="F12" s="660"/>
      <c r="G12" s="708"/>
      <c r="H12" s="708"/>
      <c r="I12" s="708"/>
      <c r="J12" s="647"/>
      <c r="K12" s="807" t="s">
        <v>823</v>
      </c>
      <c r="L12" s="641">
        <v>2453000</v>
      </c>
      <c r="M12" s="642" t="s">
        <v>595</v>
      </c>
      <c r="N12" s="712" t="s">
        <v>272</v>
      </c>
      <c r="O12" s="641">
        <v>3</v>
      </c>
      <c r="P12" s="642" t="s">
        <v>599</v>
      </c>
      <c r="Q12" s="712" t="s">
        <v>272</v>
      </c>
      <c r="R12" s="666">
        <v>1</v>
      </c>
      <c r="S12" s="666" t="s">
        <v>634</v>
      </c>
      <c r="T12" s="713" t="s">
        <v>2</v>
      </c>
      <c r="U12" s="802">
        <f t="shared" ref="U12:U70" si="0">L12*O12*R12</f>
        <v>7359000</v>
      </c>
      <c r="V12" s="583"/>
      <c r="W12" s="583"/>
      <c r="X12" s="583"/>
      <c r="Y12" s="584"/>
      <c r="Z12" s="584"/>
      <c r="AA12" s="585"/>
      <c r="AB12" s="585"/>
      <c r="AC12" s="586"/>
      <c r="AD12" s="587"/>
      <c r="AE12" s="588"/>
    </row>
    <row r="13" spans="1:31" s="580" customFormat="1" ht="17.100000000000001" customHeight="1">
      <c r="A13" s="697"/>
      <c r="B13" s="698"/>
      <c r="C13" s="697"/>
      <c r="D13" s="698"/>
      <c r="E13" s="758"/>
      <c r="F13" s="660"/>
      <c r="G13" s="708"/>
      <c r="H13" s="708"/>
      <c r="I13" s="708"/>
      <c r="J13" s="647"/>
      <c r="K13" s="807" t="s">
        <v>824</v>
      </c>
      <c r="L13" s="641">
        <v>2164000</v>
      </c>
      <c r="M13" s="642" t="s">
        <v>595</v>
      </c>
      <c r="N13" s="712" t="s">
        <v>272</v>
      </c>
      <c r="O13" s="641">
        <v>2</v>
      </c>
      <c r="P13" s="642" t="s">
        <v>599</v>
      </c>
      <c r="Q13" s="712" t="s">
        <v>272</v>
      </c>
      <c r="R13" s="666">
        <v>1</v>
      </c>
      <c r="S13" s="666" t="s">
        <v>634</v>
      </c>
      <c r="T13" s="713" t="s">
        <v>2</v>
      </c>
      <c r="U13" s="802">
        <f t="shared" si="0"/>
        <v>4328000</v>
      </c>
      <c r="V13" s="583"/>
      <c r="W13" s="583"/>
      <c r="X13" s="583"/>
      <c r="Y13" s="584"/>
      <c r="Z13" s="584"/>
      <c r="AA13" s="585"/>
      <c r="AB13" s="585"/>
      <c r="AC13" s="586"/>
      <c r="AD13" s="587"/>
      <c r="AE13" s="588"/>
    </row>
    <row r="14" spans="1:31" s="580" customFormat="1" ht="17.100000000000001" customHeight="1">
      <c r="A14" s="697"/>
      <c r="B14" s="698"/>
      <c r="C14" s="697"/>
      <c r="D14" s="698"/>
      <c r="E14" s="758"/>
      <c r="F14" s="660"/>
      <c r="G14" s="708"/>
      <c r="H14" s="708"/>
      <c r="I14" s="708"/>
      <c r="J14" s="647"/>
      <c r="K14" s="807" t="s">
        <v>824</v>
      </c>
      <c r="L14" s="641">
        <v>1325710</v>
      </c>
      <c r="M14" s="642" t="s">
        <v>595</v>
      </c>
      <c r="N14" s="683" t="s">
        <v>272</v>
      </c>
      <c r="O14" s="641">
        <v>1</v>
      </c>
      <c r="P14" s="642" t="s">
        <v>599</v>
      </c>
      <c r="Q14" s="683" t="s">
        <v>272</v>
      </c>
      <c r="R14" s="670">
        <v>1</v>
      </c>
      <c r="S14" s="670" t="s">
        <v>634</v>
      </c>
      <c r="T14" s="840" t="s">
        <v>2</v>
      </c>
      <c r="U14" s="802">
        <f t="shared" ref="U14" si="1">L14*O14*R14</f>
        <v>1325710</v>
      </c>
      <c r="V14" s="583"/>
      <c r="W14" s="583"/>
      <c r="X14" s="583"/>
      <c r="Y14" s="584"/>
      <c r="Z14" s="584"/>
      <c r="AA14" s="585"/>
      <c r="AB14" s="585"/>
      <c r="AC14" s="586"/>
      <c r="AD14" s="587"/>
      <c r="AE14" s="588"/>
    </row>
    <row r="15" spans="1:31" s="580" customFormat="1" ht="17.100000000000001" customHeight="1">
      <c r="A15" s="697"/>
      <c r="B15" s="698"/>
      <c r="C15" s="697"/>
      <c r="D15" s="698"/>
      <c r="E15" s="758"/>
      <c r="F15" s="660"/>
      <c r="G15" s="708"/>
      <c r="H15" s="708"/>
      <c r="I15" s="708"/>
      <c r="J15" s="647"/>
      <c r="K15" s="807" t="s">
        <v>825</v>
      </c>
      <c r="L15" s="641">
        <v>2707000</v>
      </c>
      <c r="M15" s="642" t="s">
        <v>595</v>
      </c>
      <c r="N15" s="712" t="s">
        <v>272</v>
      </c>
      <c r="O15" s="641">
        <v>3</v>
      </c>
      <c r="P15" s="642" t="s">
        <v>599</v>
      </c>
      <c r="Q15" s="712" t="s">
        <v>272</v>
      </c>
      <c r="R15" s="666">
        <v>1</v>
      </c>
      <c r="S15" s="666" t="s">
        <v>634</v>
      </c>
      <c r="T15" s="713" t="s">
        <v>2</v>
      </c>
      <c r="U15" s="802">
        <f t="shared" si="0"/>
        <v>8121000</v>
      </c>
      <c r="V15" s="583"/>
      <c r="W15" s="583"/>
      <c r="X15" s="583"/>
      <c r="Y15" s="584"/>
      <c r="Z15" s="584"/>
      <c r="AA15" s="585"/>
      <c r="AB15" s="585"/>
      <c r="AC15" s="586"/>
      <c r="AD15" s="587"/>
      <c r="AE15" s="588"/>
    </row>
    <row r="16" spans="1:31" s="580" customFormat="1" ht="17.100000000000001" customHeight="1">
      <c r="A16" s="697"/>
      <c r="B16" s="698"/>
      <c r="C16" s="697"/>
      <c r="D16" s="698"/>
      <c r="E16" s="758"/>
      <c r="F16" s="660"/>
      <c r="G16" s="708"/>
      <c r="H16" s="708"/>
      <c r="I16" s="708"/>
      <c r="J16" s="647"/>
      <c r="K16" s="807" t="s">
        <v>826</v>
      </c>
      <c r="L16" s="641">
        <v>2802000</v>
      </c>
      <c r="M16" s="642" t="s">
        <v>595</v>
      </c>
      <c r="N16" s="712" t="s">
        <v>272</v>
      </c>
      <c r="O16" s="641">
        <v>9</v>
      </c>
      <c r="P16" s="642" t="s">
        <v>599</v>
      </c>
      <c r="Q16" s="712" t="s">
        <v>272</v>
      </c>
      <c r="R16" s="666">
        <v>1</v>
      </c>
      <c r="S16" s="666" t="s">
        <v>634</v>
      </c>
      <c r="T16" s="713" t="s">
        <v>2</v>
      </c>
      <c r="U16" s="802">
        <f t="shared" si="0"/>
        <v>25218000</v>
      </c>
      <c r="V16" s="583"/>
      <c r="W16" s="583"/>
      <c r="X16" s="583"/>
      <c r="Y16" s="584"/>
      <c r="Z16" s="584"/>
      <c r="AA16" s="585"/>
      <c r="AB16" s="585"/>
      <c r="AC16" s="586"/>
      <c r="AD16" s="587"/>
      <c r="AE16" s="588"/>
    </row>
    <row r="17" spans="1:31" s="580" customFormat="1" ht="17.100000000000001" customHeight="1">
      <c r="A17" s="697"/>
      <c r="B17" s="698"/>
      <c r="C17" s="697"/>
      <c r="D17" s="698"/>
      <c r="E17" s="758"/>
      <c r="F17" s="660"/>
      <c r="G17" s="708"/>
      <c r="H17" s="708"/>
      <c r="I17" s="708"/>
      <c r="J17" s="647"/>
      <c r="K17" s="807" t="s">
        <v>827</v>
      </c>
      <c r="L17" s="641">
        <v>1799000</v>
      </c>
      <c r="M17" s="642" t="s">
        <v>595</v>
      </c>
      <c r="N17" s="712" t="s">
        <v>272</v>
      </c>
      <c r="O17" s="641">
        <v>1</v>
      </c>
      <c r="P17" s="642" t="s">
        <v>599</v>
      </c>
      <c r="Q17" s="712" t="s">
        <v>272</v>
      </c>
      <c r="R17" s="666">
        <v>1</v>
      </c>
      <c r="S17" s="666" t="s">
        <v>634</v>
      </c>
      <c r="T17" s="713" t="s">
        <v>2</v>
      </c>
      <c r="U17" s="802">
        <f t="shared" si="0"/>
        <v>1799000</v>
      </c>
      <c r="V17" s="583"/>
      <c r="W17" s="583"/>
      <c r="X17" s="583"/>
      <c r="Y17" s="584"/>
      <c r="Z17" s="584"/>
      <c r="AA17" s="585"/>
      <c r="AB17" s="585"/>
      <c r="AC17" s="586"/>
      <c r="AD17" s="587"/>
      <c r="AE17" s="588"/>
    </row>
    <row r="18" spans="1:31" s="580" customFormat="1" ht="17.100000000000001" customHeight="1">
      <c r="A18" s="697"/>
      <c r="B18" s="698"/>
      <c r="C18" s="697"/>
      <c r="D18" s="698"/>
      <c r="E18" s="758"/>
      <c r="F18" s="660"/>
      <c r="G18" s="708"/>
      <c r="H18" s="708"/>
      <c r="I18" s="708"/>
      <c r="J18" s="647"/>
      <c r="K18" s="807" t="s">
        <v>828</v>
      </c>
      <c r="L18" s="641">
        <v>1856000</v>
      </c>
      <c r="M18" s="642" t="s">
        <v>595</v>
      </c>
      <c r="N18" s="712" t="s">
        <v>272</v>
      </c>
      <c r="O18" s="641">
        <v>11</v>
      </c>
      <c r="P18" s="642" t="s">
        <v>599</v>
      </c>
      <c r="Q18" s="712" t="s">
        <v>272</v>
      </c>
      <c r="R18" s="666">
        <v>1</v>
      </c>
      <c r="S18" s="666" t="s">
        <v>634</v>
      </c>
      <c r="T18" s="713" t="s">
        <v>2</v>
      </c>
      <c r="U18" s="802">
        <f t="shared" si="0"/>
        <v>20416000</v>
      </c>
      <c r="V18" s="583"/>
      <c r="W18" s="583"/>
      <c r="X18" s="583"/>
      <c r="Y18" s="584"/>
      <c r="Z18" s="584"/>
      <c r="AA18" s="585"/>
      <c r="AB18" s="585"/>
      <c r="AC18" s="586"/>
      <c r="AD18" s="587"/>
      <c r="AE18" s="588"/>
    </row>
    <row r="19" spans="1:31" s="580" customFormat="1" ht="17.100000000000001" customHeight="1">
      <c r="A19" s="697"/>
      <c r="B19" s="698"/>
      <c r="C19" s="697"/>
      <c r="D19" s="698"/>
      <c r="E19" s="758"/>
      <c r="F19" s="660"/>
      <c r="G19" s="708"/>
      <c r="H19" s="708"/>
      <c r="I19" s="708"/>
      <c r="J19" s="647"/>
      <c r="K19" s="807" t="s">
        <v>827</v>
      </c>
      <c r="L19" s="641">
        <v>1799000</v>
      </c>
      <c r="M19" s="642" t="s">
        <v>595</v>
      </c>
      <c r="N19" s="712" t="s">
        <v>272</v>
      </c>
      <c r="O19" s="641">
        <v>2</v>
      </c>
      <c r="P19" s="642" t="s">
        <v>599</v>
      </c>
      <c r="Q19" s="712" t="s">
        <v>272</v>
      </c>
      <c r="R19" s="666">
        <v>1</v>
      </c>
      <c r="S19" s="666" t="s">
        <v>634</v>
      </c>
      <c r="T19" s="713" t="s">
        <v>2</v>
      </c>
      <c r="U19" s="802">
        <f t="shared" si="0"/>
        <v>3598000</v>
      </c>
      <c r="V19" s="583"/>
      <c r="W19" s="583"/>
      <c r="X19" s="583"/>
      <c r="Y19" s="584"/>
      <c r="Z19" s="584"/>
      <c r="AA19" s="585"/>
      <c r="AB19" s="585"/>
      <c r="AC19" s="586"/>
      <c r="AD19" s="587"/>
      <c r="AE19" s="588"/>
    </row>
    <row r="20" spans="1:31" s="580" customFormat="1" ht="17.100000000000001" customHeight="1">
      <c r="A20" s="697"/>
      <c r="B20" s="698"/>
      <c r="C20" s="697"/>
      <c r="D20" s="698"/>
      <c r="E20" s="758"/>
      <c r="F20" s="660"/>
      <c r="G20" s="708"/>
      <c r="H20" s="708"/>
      <c r="I20" s="708"/>
      <c r="J20" s="647"/>
      <c r="K20" s="807" t="s">
        <v>828</v>
      </c>
      <c r="L20" s="641">
        <v>1856000</v>
      </c>
      <c r="M20" s="642" t="s">
        <v>595</v>
      </c>
      <c r="N20" s="712" t="s">
        <v>272</v>
      </c>
      <c r="O20" s="641">
        <v>10</v>
      </c>
      <c r="P20" s="642" t="s">
        <v>599</v>
      </c>
      <c r="Q20" s="712" t="s">
        <v>272</v>
      </c>
      <c r="R20" s="666">
        <v>1</v>
      </c>
      <c r="S20" s="666" t="s">
        <v>634</v>
      </c>
      <c r="T20" s="713" t="s">
        <v>2</v>
      </c>
      <c r="U20" s="802">
        <f t="shared" si="0"/>
        <v>18560000</v>
      </c>
      <c r="V20" s="583"/>
      <c r="W20" s="583"/>
      <c r="X20" s="583"/>
      <c r="Y20" s="584"/>
      <c r="Z20" s="584"/>
      <c r="AA20" s="585"/>
      <c r="AB20" s="585"/>
      <c r="AC20" s="586"/>
      <c r="AD20" s="587"/>
      <c r="AE20" s="588"/>
    </row>
    <row r="21" spans="1:31" s="580" customFormat="1" ht="17.100000000000001" customHeight="1">
      <c r="A21" s="697"/>
      <c r="B21" s="698"/>
      <c r="C21" s="697"/>
      <c r="D21" s="698"/>
      <c r="E21" s="758"/>
      <c r="F21" s="660"/>
      <c r="G21" s="708"/>
      <c r="H21" s="708"/>
      <c r="I21" s="708"/>
      <c r="J21" s="647"/>
      <c r="K21" s="807" t="s">
        <v>827</v>
      </c>
      <c r="L21" s="641">
        <v>1799000</v>
      </c>
      <c r="M21" s="642" t="s">
        <v>595</v>
      </c>
      <c r="N21" s="712" t="s">
        <v>272</v>
      </c>
      <c r="O21" s="641">
        <v>10</v>
      </c>
      <c r="P21" s="642" t="s">
        <v>599</v>
      </c>
      <c r="Q21" s="712" t="s">
        <v>272</v>
      </c>
      <c r="R21" s="666">
        <v>1</v>
      </c>
      <c r="S21" s="666" t="s">
        <v>634</v>
      </c>
      <c r="T21" s="713" t="s">
        <v>2</v>
      </c>
      <c r="U21" s="802">
        <f t="shared" si="0"/>
        <v>17990000</v>
      </c>
      <c r="V21" s="583"/>
      <c r="W21" s="583"/>
      <c r="X21" s="583"/>
      <c r="Y21" s="584"/>
      <c r="Z21" s="584"/>
      <c r="AA21" s="585"/>
      <c r="AB21" s="585"/>
      <c r="AC21" s="586"/>
      <c r="AD21" s="587"/>
      <c r="AE21" s="588"/>
    </row>
    <row r="22" spans="1:31" s="580" customFormat="1" ht="17.100000000000001" customHeight="1">
      <c r="A22" s="697"/>
      <c r="B22" s="698"/>
      <c r="C22" s="697"/>
      <c r="D22" s="698"/>
      <c r="E22" s="758"/>
      <c r="F22" s="660"/>
      <c r="G22" s="708"/>
      <c r="H22" s="708"/>
      <c r="I22" s="708"/>
      <c r="J22" s="647"/>
      <c r="K22" s="807" t="s">
        <v>830</v>
      </c>
      <c r="L22" s="641">
        <v>1856000</v>
      </c>
      <c r="M22" s="642" t="s">
        <v>595</v>
      </c>
      <c r="N22" s="712" t="s">
        <v>272</v>
      </c>
      <c r="O22" s="641">
        <v>2</v>
      </c>
      <c r="P22" s="642" t="s">
        <v>599</v>
      </c>
      <c r="Q22" s="712" t="s">
        <v>272</v>
      </c>
      <c r="R22" s="666">
        <v>1</v>
      </c>
      <c r="S22" s="666" t="s">
        <v>634</v>
      </c>
      <c r="T22" s="713" t="s">
        <v>2</v>
      </c>
      <c r="U22" s="802">
        <f t="shared" si="0"/>
        <v>3712000</v>
      </c>
      <c r="V22" s="583"/>
      <c r="W22" s="583"/>
      <c r="X22" s="583"/>
      <c r="Y22" s="584"/>
      <c r="Z22" s="584"/>
      <c r="AA22" s="585"/>
      <c r="AB22" s="585"/>
      <c r="AC22" s="586"/>
      <c r="AD22" s="587"/>
      <c r="AE22" s="588"/>
    </row>
    <row r="23" spans="1:31" s="580" customFormat="1" ht="17.100000000000001" customHeight="1">
      <c r="A23" s="697"/>
      <c r="B23" s="698"/>
      <c r="C23" s="697"/>
      <c r="D23" s="698"/>
      <c r="E23" s="758"/>
      <c r="F23" s="660"/>
      <c r="G23" s="708"/>
      <c r="H23" s="708"/>
      <c r="I23" s="708"/>
      <c r="J23" s="647"/>
      <c r="K23" s="807" t="s">
        <v>831</v>
      </c>
      <c r="L23" s="641">
        <v>2325000</v>
      </c>
      <c r="M23" s="642" t="s">
        <v>595</v>
      </c>
      <c r="N23" s="712" t="s">
        <v>272</v>
      </c>
      <c r="O23" s="641">
        <v>2</v>
      </c>
      <c r="P23" s="642" t="s">
        <v>599</v>
      </c>
      <c r="Q23" s="712" t="s">
        <v>272</v>
      </c>
      <c r="R23" s="666">
        <v>1</v>
      </c>
      <c r="S23" s="666" t="s">
        <v>634</v>
      </c>
      <c r="T23" s="713" t="s">
        <v>2</v>
      </c>
      <c r="U23" s="802">
        <f t="shared" si="0"/>
        <v>4650000</v>
      </c>
      <c r="V23" s="583"/>
      <c r="W23" s="583"/>
      <c r="X23" s="583"/>
      <c r="Y23" s="584"/>
      <c r="Z23" s="584"/>
      <c r="AA23" s="585"/>
      <c r="AB23" s="585"/>
      <c r="AC23" s="586"/>
      <c r="AD23" s="587"/>
      <c r="AE23" s="588"/>
    </row>
    <row r="24" spans="1:31" s="580" customFormat="1" ht="17.100000000000001" customHeight="1">
      <c r="A24" s="697"/>
      <c r="B24" s="698"/>
      <c r="C24" s="697"/>
      <c r="D24" s="698"/>
      <c r="E24" s="758"/>
      <c r="F24" s="660"/>
      <c r="G24" s="708"/>
      <c r="H24" s="708"/>
      <c r="I24" s="708"/>
      <c r="J24" s="647"/>
      <c r="K24" s="807" t="s">
        <v>822</v>
      </c>
      <c r="L24" s="641">
        <v>2390000</v>
      </c>
      <c r="M24" s="642" t="s">
        <v>595</v>
      </c>
      <c r="N24" s="712" t="s">
        <v>272</v>
      </c>
      <c r="O24" s="641">
        <v>10</v>
      </c>
      <c r="P24" s="642" t="s">
        <v>599</v>
      </c>
      <c r="Q24" s="712" t="s">
        <v>272</v>
      </c>
      <c r="R24" s="666">
        <v>1</v>
      </c>
      <c r="S24" s="666" t="s">
        <v>634</v>
      </c>
      <c r="T24" s="713" t="s">
        <v>2</v>
      </c>
      <c r="U24" s="802">
        <f t="shared" si="0"/>
        <v>23900000</v>
      </c>
      <c r="V24" s="583"/>
      <c r="W24" s="583"/>
      <c r="X24" s="583"/>
      <c r="Y24" s="584"/>
      <c r="Z24" s="584"/>
      <c r="AA24" s="585"/>
      <c r="AB24" s="585"/>
      <c r="AC24" s="586"/>
      <c r="AD24" s="587"/>
      <c r="AE24" s="588"/>
    </row>
    <row r="25" spans="1:31" s="580" customFormat="1" ht="17.100000000000001" customHeight="1">
      <c r="A25" s="697"/>
      <c r="B25" s="698"/>
      <c r="C25" s="697"/>
      <c r="D25" s="698"/>
      <c r="E25" s="758"/>
      <c r="F25" s="660"/>
      <c r="G25" s="708"/>
      <c r="H25" s="708"/>
      <c r="I25" s="708"/>
      <c r="J25" s="647"/>
      <c r="K25" s="807" t="s">
        <v>832</v>
      </c>
      <c r="L25" s="641">
        <v>1575000</v>
      </c>
      <c r="M25" s="642" t="s">
        <v>595</v>
      </c>
      <c r="N25" s="712" t="s">
        <v>272</v>
      </c>
      <c r="O25" s="641">
        <v>6</v>
      </c>
      <c r="P25" s="642" t="s">
        <v>599</v>
      </c>
      <c r="Q25" s="712" t="s">
        <v>272</v>
      </c>
      <c r="R25" s="666">
        <v>1</v>
      </c>
      <c r="S25" s="666" t="s">
        <v>634</v>
      </c>
      <c r="T25" s="713" t="s">
        <v>2</v>
      </c>
      <c r="U25" s="802">
        <f t="shared" si="0"/>
        <v>9450000</v>
      </c>
      <c r="V25" s="583"/>
      <c r="W25" s="583"/>
      <c r="X25" s="583"/>
      <c r="Y25" s="584"/>
      <c r="Z25" s="584"/>
      <c r="AA25" s="585"/>
      <c r="AB25" s="585"/>
      <c r="AC25" s="586"/>
      <c r="AD25" s="587"/>
      <c r="AE25" s="588"/>
    </row>
    <row r="26" spans="1:31" s="580" customFormat="1" ht="17.100000000000001" customHeight="1">
      <c r="A26" s="697"/>
      <c r="B26" s="698"/>
      <c r="C26" s="697"/>
      <c r="D26" s="698"/>
      <c r="E26" s="758"/>
      <c r="F26" s="660"/>
      <c r="G26" s="708"/>
      <c r="H26" s="708"/>
      <c r="I26" s="708"/>
      <c r="J26" s="647"/>
      <c r="K26" s="807" t="s">
        <v>833</v>
      </c>
      <c r="L26" s="641">
        <v>1622000</v>
      </c>
      <c r="M26" s="642" t="s">
        <v>595</v>
      </c>
      <c r="N26" s="712" t="s">
        <v>272</v>
      </c>
      <c r="O26" s="641">
        <v>6</v>
      </c>
      <c r="P26" s="642" t="s">
        <v>599</v>
      </c>
      <c r="Q26" s="712" t="s">
        <v>272</v>
      </c>
      <c r="R26" s="666">
        <v>1</v>
      </c>
      <c r="S26" s="666" t="s">
        <v>634</v>
      </c>
      <c r="T26" s="713" t="s">
        <v>2</v>
      </c>
      <c r="U26" s="802">
        <f t="shared" si="0"/>
        <v>9732000</v>
      </c>
      <c r="V26" s="583"/>
      <c r="W26" s="583"/>
      <c r="X26" s="583"/>
      <c r="Y26" s="584"/>
      <c r="Z26" s="584"/>
      <c r="AA26" s="585"/>
      <c r="AB26" s="585"/>
      <c r="AC26" s="586"/>
      <c r="AD26" s="587"/>
      <c r="AE26" s="588"/>
    </row>
    <row r="27" spans="1:31" s="580" customFormat="1" ht="17.100000000000001" customHeight="1">
      <c r="A27" s="697"/>
      <c r="B27" s="698"/>
      <c r="C27" s="697"/>
      <c r="D27" s="698"/>
      <c r="E27" s="758"/>
      <c r="F27" s="660"/>
      <c r="G27" s="708"/>
      <c r="H27" s="708"/>
      <c r="I27" s="708"/>
      <c r="J27" s="647"/>
      <c r="K27" s="807" t="s">
        <v>822</v>
      </c>
      <c r="L27" s="641">
        <v>2390000</v>
      </c>
      <c r="M27" s="642" t="s">
        <v>595</v>
      </c>
      <c r="N27" s="712" t="s">
        <v>272</v>
      </c>
      <c r="O27" s="641">
        <v>10</v>
      </c>
      <c r="P27" s="642" t="s">
        <v>599</v>
      </c>
      <c r="Q27" s="712" t="s">
        <v>272</v>
      </c>
      <c r="R27" s="666">
        <v>1</v>
      </c>
      <c r="S27" s="666" t="s">
        <v>634</v>
      </c>
      <c r="T27" s="713" t="s">
        <v>2</v>
      </c>
      <c r="U27" s="802">
        <f t="shared" si="0"/>
        <v>23900000</v>
      </c>
      <c r="V27" s="583"/>
      <c r="W27" s="583"/>
      <c r="X27" s="583"/>
      <c r="Y27" s="584"/>
      <c r="Z27" s="584"/>
      <c r="AA27" s="585"/>
      <c r="AB27" s="585"/>
      <c r="AC27" s="586"/>
      <c r="AD27" s="587"/>
      <c r="AE27" s="588"/>
    </row>
    <row r="28" spans="1:31" s="580" customFormat="1" ht="17.100000000000001" customHeight="1">
      <c r="A28" s="697"/>
      <c r="B28" s="698"/>
      <c r="C28" s="697"/>
      <c r="D28" s="698"/>
      <c r="E28" s="758"/>
      <c r="F28" s="660"/>
      <c r="G28" s="708"/>
      <c r="H28" s="708"/>
      <c r="I28" s="708"/>
      <c r="J28" s="647"/>
      <c r="K28" s="807" t="s">
        <v>823</v>
      </c>
      <c r="L28" s="641">
        <v>2453000</v>
      </c>
      <c r="M28" s="642" t="s">
        <v>595</v>
      </c>
      <c r="N28" s="712" t="s">
        <v>272</v>
      </c>
      <c r="O28" s="641">
        <v>2</v>
      </c>
      <c r="P28" s="642" t="s">
        <v>599</v>
      </c>
      <c r="Q28" s="712" t="s">
        <v>272</v>
      </c>
      <c r="R28" s="666">
        <v>1</v>
      </c>
      <c r="S28" s="666" t="s">
        <v>634</v>
      </c>
      <c r="T28" s="713" t="s">
        <v>2</v>
      </c>
      <c r="U28" s="802">
        <f t="shared" si="0"/>
        <v>4906000</v>
      </c>
      <c r="V28" s="583"/>
      <c r="W28" s="583"/>
      <c r="X28" s="583"/>
      <c r="Y28" s="584"/>
      <c r="Z28" s="584"/>
      <c r="AA28" s="585"/>
      <c r="AB28" s="585"/>
      <c r="AC28" s="586"/>
      <c r="AD28" s="587"/>
      <c r="AE28" s="588"/>
    </row>
    <row r="29" spans="1:31" s="580" customFormat="1" ht="17.100000000000001" customHeight="1">
      <c r="A29" s="697"/>
      <c r="B29" s="698"/>
      <c r="C29" s="697"/>
      <c r="D29" s="698"/>
      <c r="E29" s="758"/>
      <c r="F29" s="660"/>
      <c r="G29" s="708"/>
      <c r="H29" s="708"/>
      <c r="I29" s="708"/>
      <c r="J29" s="647"/>
      <c r="K29" s="807" t="s">
        <v>835</v>
      </c>
      <c r="L29" s="641">
        <v>2026000</v>
      </c>
      <c r="M29" s="642" t="s">
        <v>595</v>
      </c>
      <c r="N29" s="712" t="s">
        <v>272</v>
      </c>
      <c r="O29" s="641">
        <v>9</v>
      </c>
      <c r="P29" s="642" t="s">
        <v>599</v>
      </c>
      <c r="Q29" s="712" t="s">
        <v>272</v>
      </c>
      <c r="R29" s="666">
        <v>1</v>
      </c>
      <c r="S29" s="666" t="s">
        <v>634</v>
      </c>
      <c r="T29" s="713" t="s">
        <v>2</v>
      </c>
      <c r="U29" s="802">
        <f t="shared" si="0"/>
        <v>18234000</v>
      </c>
      <c r="V29" s="583"/>
      <c r="W29" s="583"/>
      <c r="X29" s="583"/>
      <c r="Y29" s="584"/>
      <c r="Z29" s="584"/>
      <c r="AA29" s="585"/>
      <c r="AB29" s="585"/>
      <c r="AC29" s="586"/>
      <c r="AD29" s="587"/>
      <c r="AE29" s="588"/>
    </row>
    <row r="30" spans="1:31" s="580" customFormat="1" ht="17.100000000000001" customHeight="1">
      <c r="A30" s="697"/>
      <c r="B30" s="698"/>
      <c r="C30" s="697"/>
      <c r="D30" s="698"/>
      <c r="E30" s="758"/>
      <c r="F30" s="660"/>
      <c r="G30" s="708"/>
      <c r="H30" s="708"/>
      <c r="I30" s="708"/>
      <c r="J30" s="647"/>
      <c r="K30" s="807" t="s">
        <v>836</v>
      </c>
      <c r="L30" s="641">
        <v>2075000</v>
      </c>
      <c r="M30" s="642" t="s">
        <v>595</v>
      </c>
      <c r="N30" s="712" t="s">
        <v>272</v>
      </c>
      <c r="O30" s="641">
        <v>3</v>
      </c>
      <c r="P30" s="642" t="s">
        <v>599</v>
      </c>
      <c r="Q30" s="712" t="s">
        <v>272</v>
      </c>
      <c r="R30" s="666">
        <v>1</v>
      </c>
      <c r="S30" s="666" t="s">
        <v>634</v>
      </c>
      <c r="T30" s="713" t="s">
        <v>2</v>
      </c>
      <c r="U30" s="802">
        <f t="shared" si="0"/>
        <v>6225000</v>
      </c>
      <c r="V30" s="583"/>
      <c r="W30" s="583"/>
      <c r="X30" s="583"/>
      <c r="Y30" s="584"/>
      <c r="Z30" s="584"/>
      <c r="AA30" s="585"/>
      <c r="AB30" s="585"/>
      <c r="AC30" s="586"/>
      <c r="AD30" s="587"/>
      <c r="AE30" s="588"/>
    </row>
    <row r="31" spans="1:31" s="580" customFormat="1" ht="22.5" customHeight="1">
      <c r="A31" s="697"/>
      <c r="B31" s="698"/>
      <c r="C31" s="697"/>
      <c r="D31" s="698"/>
      <c r="E31" s="758"/>
      <c r="F31" s="660"/>
      <c r="G31" s="708"/>
      <c r="H31" s="708"/>
      <c r="I31" s="708"/>
      <c r="J31" s="647"/>
      <c r="K31" s="807" t="s">
        <v>895</v>
      </c>
      <c r="L31" s="641">
        <v>3084000</v>
      </c>
      <c r="M31" s="642" t="s">
        <v>595</v>
      </c>
      <c r="N31" s="712" t="s">
        <v>272</v>
      </c>
      <c r="O31" s="641">
        <v>7</v>
      </c>
      <c r="P31" s="642" t="s">
        <v>599</v>
      </c>
      <c r="Q31" s="712" t="s">
        <v>272</v>
      </c>
      <c r="R31" s="666">
        <v>1</v>
      </c>
      <c r="S31" s="666" t="s">
        <v>634</v>
      </c>
      <c r="T31" s="713" t="s">
        <v>2</v>
      </c>
      <c r="U31" s="802">
        <f t="shared" si="0"/>
        <v>21588000</v>
      </c>
      <c r="V31" s="583"/>
      <c r="W31" s="583"/>
      <c r="X31" s="583"/>
      <c r="Y31" s="584"/>
      <c r="Z31" s="584"/>
      <c r="AA31" s="585"/>
      <c r="AB31" s="585"/>
      <c r="AC31" s="586"/>
      <c r="AD31" s="587"/>
      <c r="AE31" s="588"/>
    </row>
    <row r="32" spans="1:31" s="580" customFormat="1" ht="24.75" customHeight="1">
      <c r="A32" s="697"/>
      <c r="B32" s="698"/>
      <c r="C32" s="697"/>
      <c r="D32" s="698"/>
      <c r="E32" s="758"/>
      <c r="F32" s="660"/>
      <c r="G32" s="708"/>
      <c r="H32" s="708"/>
      <c r="I32" s="708"/>
      <c r="J32" s="647"/>
      <c r="K32" s="807" t="s">
        <v>896</v>
      </c>
      <c r="L32" s="641">
        <v>3132000</v>
      </c>
      <c r="M32" s="642" t="s">
        <v>595</v>
      </c>
      <c r="N32" s="712" t="s">
        <v>272</v>
      </c>
      <c r="O32" s="641">
        <v>5</v>
      </c>
      <c r="P32" s="642" t="s">
        <v>599</v>
      </c>
      <c r="Q32" s="712" t="s">
        <v>272</v>
      </c>
      <c r="R32" s="666">
        <v>1</v>
      </c>
      <c r="S32" s="666" t="s">
        <v>634</v>
      </c>
      <c r="T32" s="713" t="s">
        <v>2</v>
      </c>
      <c r="U32" s="802">
        <f t="shared" si="0"/>
        <v>15660000</v>
      </c>
      <c r="V32" s="583"/>
      <c r="W32" s="583"/>
      <c r="X32" s="583"/>
      <c r="Y32" s="584"/>
      <c r="Z32" s="584"/>
      <c r="AA32" s="585"/>
      <c r="AB32" s="585"/>
      <c r="AC32" s="586"/>
      <c r="AD32" s="587"/>
      <c r="AE32" s="588"/>
    </row>
    <row r="33" spans="1:31" s="580" customFormat="1" ht="17.100000000000001" customHeight="1">
      <c r="A33" s="697"/>
      <c r="B33" s="698"/>
      <c r="C33" s="697"/>
      <c r="D33" s="698"/>
      <c r="E33" s="758"/>
      <c r="F33" s="660"/>
      <c r="G33" s="708"/>
      <c r="H33" s="708"/>
      <c r="I33" s="708"/>
      <c r="J33" s="647"/>
      <c r="K33" s="807" t="s">
        <v>837</v>
      </c>
      <c r="L33" s="641">
        <v>2684000</v>
      </c>
      <c r="M33" s="642" t="s">
        <v>595</v>
      </c>
      <c r="N33" s="712" t="s">
        <v>272</v>
      </c>
      <c r="O33" s="641">
        <v>3</v>
      </c>
      <c r="P33" s="642" t="s">
        <v>599</v>
      </c>
      <c r="Q33" s="712" t="s">
        <v>272</v>
      </c>
      <c r="R33" s="666">
        <v>1</v>
      </c>
      <c r="S33" s="666" t="s">
        <v>634</v>
      </c>
      <c r="T33" s="713" t="s">
        <v>2</v>
      </c>
      <c r="U33" s="802">
        <f t="shared" si="0"/>
        <v>8052000</v>
      </c>
      <c r="V33" s="583"/>
      <c r="W33" s="583"/>
      <c r="X33" s="583"/>
      <c r="Y33" s="584"/>
      <c r="Z33" s="584"/>
      <c r="AA33" s="585"/>
      <c r="AB33" s="585"/>
      <c r="AC33" s="586"/>
      <c r="AD33" s="587"/>
      <c r="AE33" s="588"/>
    </row>
    <row r="34" spans="1:31" s="580" customFormat="1" ht="17.100000000000001" customHeight="1">
      <c r="A34" s="697"/>
      <c r="B34" s="698"/>
      <c r="C34" s="697"/>
      <c r="D34" s="698"/>
      <c r="E34" s="758"/>
      <c r="F34" s="660"/>
      <c r="G34" s="708"/>
      <c r="H34" s="708"/>
      <c r="I34" s="708"/>
      <c r="J34" s="647"/>
      <c r="K34" s="807" t="s">
        <v>838</v>
      </c>
      <c r="L34" s="641">
        <v>2734000</v>
      </c>
      <c r="M34" s="642" t="s">
        <v>595</v>
      </c>
      <c r="N34" s="712" t="s">
        <v>272</v>
      </c>
      <c r="O34" s="641">
        <v>9</v>
      </c>
      <c r="P34" s="642" t="s">
        <v>599</v>
      </c>
      <c r="Q34" s="712" t="s">
        <v>272</v>
      </c>
      <c r="R34" s="666">
        <v>1</v>
      </c>
      <c r="S34" s="666" t="s">
        <v>634</v>
      </c>
      <c r="T34" s="713" t="s">
        <v>2</v>
      </c>
      <c r="U34" s="802">
        <f t="shared" si="0"/>
        <v>24606000</v>
      </c>
      <c r="V34" s="583"/>
      <c r="W34" s="583"/>
      <c r="X34" s="583"/>
      <c r="Y34" s="584"/>
      <c r="Z34" s="584"/>
      <c r="AA34" s="585"/>
      <c r="AB34" s="585"/>
      <c r="AC34" s="586"/>
      <c r="AD34" s="587"/>
      <c r="AE34" s="588"/>
    </row>
    <row r="35" spans="1:31" s="580" customFormat="1" ht="17.100000000000001" customHeight="1">
      <c r="A35" s="697"/>
      <c r="B35" s="698"/>
      <c r="C35" s="697"/>
      <c r="D35" s="698"/>
      <c r="E35" s="758"/>
      <c r="F35" s="660"/>
      <c r="G35" s="708"/>
      <c r="H35" s="708"/>
      <c r="I35" s="708"/>
      <c r="J35" s="647"/>
      <c r="K35" s="807" t="s">
        <v>839</v>
      </c>
      <c r="L35" s="641">
        <v>1996000</v>
      </c>
      <c r="M35" s="642" t="s">
        <v>595</v>
      </c>
      <c r="N35" s="712" t="s">
        <v>272</v>
      </c>
      <c r="O35" s="641">
        <v>7</v>
      </c>
      <c r="P35" s="642" t="s">
        <v>599</v>
      </c>
      <c r="Q35" s="712" t="s">
        <v>272</v>
      </c>
      <c r="R35" s="666">
        <v>1</v>
      </c>
      <c r="S35" s="666" t="s">
        <v>634</v>
      </c>
      <c r="T35" s="713" t="s">
        <v>2</v>
      </c>
      <c r="U35" s="802">
        <f t="shared" si="0"/>
        <v>13972000</v>
      </c>
      <c r="V35" s="583"/>
      <c r="W35" s="583"/>
      <c r="X35" s="583"/>
      <c r="Y35" s="584"/>
      <c r="Z35" s="584"/>
      <c r="AA35" s="585"/>
      <c r="AB35" s="585"/>
      <c r="AC35" s="586"/>
      <c r="AD35" s="587"/>
      <c r="AE35" s="588"/>
    </row>
    <row r="36" spans="1:31" s="580" customFormat="1" ht="17.100000000000001" customHeight="1">
      <c r="A36" s="697"/>
      <c r="B36" s="698"/>
      <c r="C36" s="697"/>
      <c r="D36" s="698"/>
      <c r="E36" s="758"/>
      <c r="F36" s="660"/>
      <c r="G36" s="708"/>
      <c r="H36" s="708"/>
      <c r="I36" s="708"/>
      <c r="J36" s="647"/>
      <c r="K36" s="807" t="s">
        <v>840</v>
      </c>
      <c r="L36" s="641">
        <v>2091000</v>
      </c>
      <c r="M36" s="642" t="s">
        <v>595</v>
      </c>
      <c r="N36" s="712" t="s">
        <v>272</v>
      </c>
      <c r="O36" s="641">
        <v>5</v>
      </c>
      <c r="P36" s="642" t="s">
        <v>599</v>
      </c>
      <c r="Q36" s="712" t="s">
        <v>272</v>
      </c>
      <c r="R36" s="666">
        <v>1</v>
      </c>
      <c r="S36" s="666" t="s">
        <v>634</v>
      </c>
      <c r="T36" s="713" t="s">
        <v>2</v>
      </c>
      <c r="U36" s="802">
        <f t="shared" si="0"/>
        <v>10455000</v>
      </c>
      <c r="V36" s="583"/>
      <c r="W36" s="583"/>
      <c r="X36" s="583"/>
      <c r="Y36" s="584"/>
      <c r="Z36" s="584"/>
      <c r="AA36" s="585"/>
      <c r="AB36" s="585"/>
      <c r="AC36" s="586"/>
      <c r="AD36" s="587"/>
      <c r="AE36" s="588"/>
    </row>
    <row r="37" spans="1:31" s="580" customFormat="1" ht="17.100000000000001" customHeight="1">
      <c r="A37" s="697"/>
      <c r="B37" s="698"/>
      <c r="C37" s="697"/>
      <c r="D37" s="698"/>
      <c r="E37" s="758"/>
      <c r="F37" s="660"/>
      <c r="G37" s="708"/>
      <c r="H37" s="708"/>
      <c r="I37" s="708"/>
      <c r="J37" s="647"/>
      <c r="K37" s="807" t="s">
        <v>828</v>
      </c>
      <c r="L37" s="641">
        <v>1856000</v>
      </c>
      <c r="M37" s="642" t="s">
        <v>595</v>
      </c>
      <c r="N37" s="712" t="s">
        <v>272</v>
      </c>
      <c r="O37" s="641">
        <v>10</v>
      </c>
      <c r="P37" s="642" t="s">
        <v>599</v>
      </c>
      <c r="Q37" s="712" t="s">
        <v>272</v>
      </c>
      <c r="R37" s="666">
        <v>1</v>
      </c>
      <c r="S37" s="666" t="s">
        <v>634</v>
      </c>
      <c r="T37" s="713" t="s">
        <v>2</v>
      </c>
      <c r="U37" s="802">
        <f t="shared" si="0"/>
        <v>18560000</v>
      </c>
      <c r="V37" s="583"/>
      <c r="W37" s="583"/>
      <c r="X37" s="583"/>
      <c r="Y37" s="584"/>
      <c r="Z37" s="584"/>
      <c r="AA37" s="585"/>
      <c r="AB37" s="585"/>
      <c r="AC37" s="586"/>
      <c r="AD37" s="587"/>
      <c r="AE37" s="588"/>
    </row>
    <row r="38" spans="1:31" s="580" customFormat="1" ht="17.100000000000001" customHeight="1">
      <c r="A38" s="697"/>
      <c r="B38" s="698"/>
      <c r="C38" s="697"/>
      <c r="D38" s="698"/>
      <c r="E38" s="758"/>
      <c r="F38" s="660"/>
      <c r="G38" s="708"/>
      <c r="H38" s="708"/>
      <c r="I38" s="708"/>
      <c r="J38" s="647"/>
      <c r="K38" s="807" t="s">
        <v>841</v>
      </c>
      <c r="L38" s="641">
        <v>1910000</v>
      </c>
      <c r="M38" s="642" t="s">
        <v>595</v>
      </c>
      <c r="N38" s="712" t="s">
        <v>272</v>
      </c>
      <c r="O38" s="641">
        <v>2</v>
      </c>
      <c r="P38" s="642" t="s">
        <v>599</v>
      </c>
      <c r="Q38" s="712" t="s">
        <v>272</v>
      </c>
      <c r="R38" s="666">
        <v>1</v>
      </c>
      <c r="S38" s="666" t="s">
        <v>634</v>
      </c>
      <c r="T38" s="713" t="s">
        <v>2</v>
      </c>
      <c r="U38" s="802">
        <f t="shared" si="0"/>
        <v>3820000</v>
      </c>
      <c r="V38" s="583"/>
      <c r="W38" s="583"/>
      <c r="X38" s="583"/>
      <c r="Y38" s="584"/>
      <c r="Z38" s="584"/>
      <c r="AA38" s="585"/>
      <c r="AB38" s="585"/>
      <c r="AC38" s="586"/>
      <c r="AD38" s="587"/>
      <c r="AE38" s="588"/>
    </row>
    <row r="39" spans="1:31" s="580" customFormat="1" ht="17.100000000000001" customHeight="1">
      <c r="A39" s="697"/>
      <c r="B39" s="698"/>
      <c r="C39" s="697"/>
      <c r="D39" s="698"/>
      <c r="E39" s="758"/>
      <c r="F39" s="660"/>
      <c r="G39" s="708"/>
      <c r="H39" s="708"/>
      <c r="I39" s="708"/>
      <c r="J39" s="647"/>
      <c r="K39" s="807" t="s">
        <v>822</v>
      </c>
      <c r="L39" s="641">
        <v>2390000</v>
      </c>
      <c r="M39" s="642" t="s">
        <v>595</v>
      </c>
      <c r="N39" s="712" t="s">
        <v>272</v>
      </c>
      <c r="O39" s="641">
        <v>3</v>
      </c>
      <c r="P39" s="642" t="s">
        <v>599</v>
      </c>
      <c r="Q39" s="712" t="s">
        <v>272</v>
      </c>
      <c r="R39" s="666">
        <v>1</v>
      </c>
      <c r="S39" s="666" t="s">
        <v>634</v>
      </c>
      <c r="T39" s="713" t="s">
        <v>2</v>
      </c>
      <c r="U39" s="802">
        <f t="shared" si="0"/>
        <v>7170000</v>
      </c>
      <c r="V39" s="583"/>
      <c r="W39" s="583"/>
      <c r="X39" s="583"/>
      <c r="Y39" s="584"/>
      <c r="Z39" s="584"/>
      <c r="AA39" s="585"/>
      <c r="AB39" s="585"/>
      <c r="AC39" s="586"/>
      <c r="AD39" s="587"/>
      <c r="AE39" s="588"/>
    </row>
    <row r="40" spans="1:31" s="580" customFormat="1" ht="17.100000000000001" customHeight="1">
      <c r="A40" s="697"/>
      <c r="B40" s="698"/>
      <c r="C40" s="697"/>
      <c r="D40" s="698"/>
      <c r="E40" s="758"/>
      <c r="F40" s="660"/>
      <c r="G40" s="708"/>
      <c r="H40" s="708"/>
      <c r="I40" s="708"/>
      <c r="J40" s="647"/>
      <c r="K40" s="807" t="s">
        <v>823</v>
      </c>
      <c r="L40" s="641">
        <v>2453000</v>
      </c>
      <c r="M40" s="642" t="s">
        <v>595</v>
      </c>
      <c r="N40" s="712" t="s">
        <v>272</v>
      </c>
      <c r="O40" s="641">
        <v>9</v>
      </c>
      <c r="P40" s="642" t="s">
        <v>599</v>
      </c>
      <c r="Q40" s="712" t="s">
        <v>272</v>
      </c>
      <c r="R40" s="666">
        <v>1</v>
      </c>
      <c r="S40" s="666" t="s">
        <v>634</v>
      </c>
      <c r="T40" s="713" t="s">
        <v>2</v>
      </c>
      <c r="U40" s="802">
        <f t="shared" si="0"/>
        <v>22077000</v>
      </c>
      <c r="V40" s="583"/>
      <c r="W40" s="583"/>
      <c r="X40" s="583"/>
      <c r="Y40" s="584"/>
      <c r="Z40" s="584"/>
      <c r="AA40" s="585"/>
      <c r="AB40" s="585"/>
      <c r="AC40" s="586"/>
      <c r="AD40" s="587"/>
      <c r="AE40" s="588"/>
    </row>
    <row r="41" spans="1:31" s="580" customFormat="1" ht="17.100000000000001" customHeight="1">
      <c r="A41" s="697"/>
      <c r="B41" s="698"/>
      <c r="C41" s="697"/>
      <c r="D41" s="698"/>
      <c r="E41" s="758"/>
      <c r="F41" s="660"/>
      <c r="G41" s="708"/>
      <c r="H41" s="708"/>
      <c r="I41" s="708"/>
      <c r="J41" s="647"/>
      <c r="K41" s="807" t="s">
        <v>841</v>
      </c>
      <c r="L41" s="641">
        <v>1910000</v>
      </c>
      <c r="M41" s="642" t="s">
        <v>595</v>
      </c>
      <c r="N41" s="712" t="s">
        <v>272</v>
      </c>
      <c r="O41" s="641">
        <v>2</v>
      </c>
      <c r="P41" s="642" t="s">
        <v>599</v>
      </c>
      <c r="Q41" s="712" t="s">
        <v>272</v>
      </c>
      <c r="R41" s="666">
        <v>1</v>
      </c>
      <c r="S41" s="666" t="s">
        <v>634</v>
      </c>
      <c r="T41" s="713" t="s">
        <v>2</v>
      </c>
      <c r="U41" s="802">
        <f t="shared" si="0"/>
        <v>3820000</v>
      </c>
      <c r="V41" s="583"/>
      <c r="W41" s="583"/>
      <c r="X41" s="583"/>
      <c r="Y41" s="584"/>
      <c r="Z41" s="584"/>
      <c r="AA41" s="585"/>
      <c r="AB41" s="585"/>
      <c r="AC41" s="586"/>
      <c r="AD41" s="587"/>
      <c r="AE41" s="588"/>
    </row>
    <row r="42" spans="1:31" s="580" customFormat="1" ht="17.100000000000001" customHeight="1">
      <c r="A42" s="697"/>
      <c r="B42" s="698"/>
      <c r="C42" s="697"/>
      <c r="D42" s="698"/>
      <c r="E42" s="758"/>
      <c r="F42" s="660"/>
      <c r="G42" s="708"/>
      <c r="H42" s="708"/>
      <c r="I42" s="708"/>
      <c r="J42" s="647"/>
      <c r="K42" s="807" t="s">
        <v>835</v>
      </c>
      <c r="L42" s="641">
        <v>2026000</v>
      </c>
      <c r="M42" s="642" t="s">
        <v>595</v>
      </c>
      <c r="N42" s="712" t="s">
        <v>272</v>
      </c>
      <c r="O42" s="641">
        <v>10</v>
      </c>
      <c r="P42" s="642" t="s">
        <v>599</v>
      </c>
      <c r="Q42" s="712" t="s">
        <v>272</v>
      </c>
      <c r="R42" s="666">
        <v>1</v>
      </c>
      <c r="S42" s="666" t="s">
        <v>634</v>
      </c>
      <c r="T42" s="713" t="s">
        <v>2</v>
      </c>
      <c r="U42" s="802">
        <f t="shared" si="0"/>
        <v>20260000</v>
      </c>
      <c r="V42" s="583"/>
      <c r="W42" s="583"/>
      <c r="X42" s="583"/>
      <c r="Y42" s="584"/>
      <c r="Z42" s="584"/>
      <c r="AA42" s="585"/>
      <c r="AB42" s="585"/>
      <c r="AC42" s="586"/>
      <c r="AD42" s="587"/>
      <c r="AE42" s="588"/>
    </row>
    <row r="43" spans="1:31" s="580" customFormat="1" ht="23.25" customHeight="1">
      <c r="A43" s="697"/>
      <c r="B43" s="698"/>
      <c r="C43" s="697"/>
      <c r="D43" s="698"/>
      <c r="E43" s="758"/>
      <c r="F43" s="660"/>
      <c r="G43" s="708"/>
      <c r="H43" s="708"/>
      <c r="I43" s="708"/>
      <c r="J43" s="647"/>
      <c r="K43" s="807" t="s">
        <v>898</v>
      </c>
      <c r="L43" s="641">
        <v>2813000</v>
      </c>
      <c r="M43" s="642" t="s">
        <v>595</v>
      </c>
      <c r="N43" s="712" t="s">
        <v>272</v>
      </c>
      <c r="O43" s="641">
        <v>4</v>
      </c>
      <c r="P43" s="642" t="s">
        <v>599</v>
      </c>
      <c r="Q43" s="712" t="s">
        <v>272</v>
      </c>
      <c r="R43" s="666">
        <v>1</v>
      </c>
      <c r="S43" s="666" t="s">
        <v>634</v>
      </c>
      <c r="T43" s="713" t="s">
        <v>2</v>
      </c>
      <c r="U43" s="802">
        <f t="shared" si="0"/>
        <v>11252000</v>
      </c>
      <c r="V43" s="583"/>
      <c r="W43" s="583"/>
      <c r="X43" s="583"/>
      <c r="Y43" s="584"/>
      <c r="Z43" s="584"/>
      <c r="AA43" s="585"/>
      <c r="AB43" s="585"/>
      <c r="AC43" s="586"/>
      <c r="AD43" s="587"/>
      <c r="AE43" s="588"/>
    </row>
    <row r="44" spans="1:31" s="580" customFormat="1" ht="22.5" customHeight="1">
      <c r="A44" s="697"/>
      <c r="B44" s="698"/>
      <c r="C44" s="697"/>
      <c r="D44" s="698"/>
      <c r="E44" s="758"/>
      <c r="F44" s="660"/>
      <c r="G44" s="708"/>
      <c r="H44" s="708"/>
      <c r="I44" s="708"/>
      <c r="J44" s="647"/>
      <c r="K44" s="807" t="s">
        <v>899</v>
      </c>
      <c r="L44" s="641">
        <v>2873000</v>
      </c>
      <c r="M44" s="642" t="s">
        <v>595</v>
      </c>
      <c r="N44" s="712" t="s">
        <v>272</v>
      </c>
      <c r="O44" s="641">
        <v>8</v>
      </c>
      <c r="P44" s="642" t="s">
        <v>599</v>
      </c>
      <c r="Q44" s="712" t="s">
        <v>272</v>
      </c>
      <c r="R44" s="666">
        <v>1</v>
      </c>
      <c r="S44" s="666" t="s">
        <v>634</v>
      </c>
      <c r="T44" s="713" t="s">
        <v>2</v>
      </c>
      <c r="U44" s="802">
        <f t="shared" si="0"/>
        <v>22984000</v>
      </c>
      <c r="V44" s="583"/>
      <c r="W44" s="583"/>
      <c r="X44" s="583"/>
      <c r="Y44" s="584"/>
      <c r="Z44" s="584"/>
      <c r="AA44" s="585"/>
      <c r="AB44" s="585"/>
      <c r="AC44" s="586"/>
      <c r="AD44" s="587"/>
      <c r="AE44" s="588"/>
    </row>
    <row r="45" spans="1:31" s="580" customFormat="1" ht="17.100000000000001" customHeight="1">
      <c r="A45" s="697"/>
      <c r="B45" s="698"/>
      <c r="C45" s="697"/>
      <c r="D45" s="698"/>
      <c r="E45" s="758"/>
      <c r="F45" s="660"/>
      <c r="G45" s="708"/>
      <c r="H45" s="708"/>
      <c r="I45" s="708"/>
      <c r="J45" s="647"/>
      <c r="K45" s="807" t="s">
        <v>842</v>
      </c>
      <c r="L45" s="641">
        <v>2921000</v>
      </c>
      <c r="M45" s="642" t="s">
        <v>595</v>
      </c>
      <c r="N45" s="712" t="s">
        <v>272</v>
      </c>
      <c r="O45" s="641">
        <v>3</v>
      </c>
      <c r="P45" s="642" t="s">
        <v>599</v>
      </c>
      <c r="Q45" s="712" t="s">
        <v>272</v>
      </c>
      <c r="R45" s="666">
        <v>1</v>
      </c>
      <c r="S45" s="666" t="s">
        <v>634</v>
      </c>
      <c r="T45" s="713" t="s">
        <v>2</v>
      </c>
      <c r="U45" s="802">
        <f t="shared" si="0"/>
        <v>8763000</v>
      </c>
      <c r="V45" s="583"/>
      <c r="W45" s="583"/>
      <c r="X45" s="583"/>
      <c r="Y45" s="584"/>
      <c r="Z45" s="584"/>
      <c r="AA45" s="585"/>
      <c r="AB45" s="585"/>
      <c r="AC45" s="586"/>
      <c r="AD45" s="587"/>
      <c r="AE45" s="588"/>
    </row>
    <row r="46" spans="1:31" s="580" customFormat="1" ht="17.100000000000001" customHeight="1">
      <c r="A46" s="697"/>
      <c r="B46" s="698"/>
      <c r="C46" s="697"/>
      <c r="D46" s="698"/>
      <c r="E46" s="758"/>
      <c r="F46" s="660"/>
      <c r="G46" s="708"/>
      <c r="H46" s="708"/>
      <c r="I46" s="708"/>
      <c r="J46" s="647"/>
      <c r="K46" s="807" t="s">
        <v>843</v>
      </c>
      <c r="L46" s="641">
        <v>2963000</v>
      </c>
      <c r="M46" s="642" t="s">
        <v>595</v>
      </c>
      <c r="N46" s="847" t="s">
        <v>272</v>
      </c>
      <c r="O46" s="641">
        <v>9</v>
      </c>
      <c r="P46" s="642" t="s">
        <v>599</v>
      </c>
      <c r="Q46" s="847" t="s">
        <v>272</v>
      </c>
      <c r="R46" s="666">
        <v>1</v>
      </c>
      <c r="S46" s="666" t="s">
        <v>634</v>
      </c>
      <c r="T46" s="713" t="s">
        <v>2</v>
      </c>
      <c r="U46" s="802">
        <f t="shared" si="0"/>
        <v>26667000</v>
      </c>
      <c r="V46" s="583"/>
      <c r="W46" s="583"/>
      <c r="X46" s="583"/>
      <c r="Y46" s="584"/>
      <c r="Z46" s="584"/>
      <c r="AA46" s="585"/>
      <c r="AB46" s="585"/>
      <c r="AC46" s="586"/>
      <c r="AD46" s="587"/>
      <c r="AE46" s="588"/>
    </row>
    <row r="47" spans="1:31" s="580" customFormat="1" ht="21" customHeight="1">
      <c r="A47" s="697"/>
      <c r="B47" s="698"/>
      <c r="C47" s="697"/>
      <c r="D47" s="698"/>
      <c r="E47" s="758"/>
      <c r="F47" s="660"/>
      <c r="G47" s="708"/>
      <c r="H47" s="708"/>
      <c r="I47" s="708"/>
      <c r="J47" s="647"/>
      <c r="K47" s="807" t="s">
        <v>897</v>
      </c>
      <c r="L47" s="641">
        <v>3035000</v>
      </c>
      <c r="M47" s="642" t="s">
        <v>595</v>
      </c>
      <c r="N47" s="712" t="s">
        <v>272</v>
      </c>
      <c r="O47" s="641">
        <v>7</v>
      </c>
      <c r="P47" s="642" t="s">
        <v>599</v>
      </c>
      <c r="Q47" s="712" t="s">
        <v>272</v>
      </c>
      <c r="R47" s="666">
        <v>1</v>
      </c>
      <c r="S47" s="666" t="s">
        <v>634</v>
      </c>
      <c r="T47" s="713" t="s">
        <v>2</v>
      </c>
      <c r="U47" s="802">
        <f t="shared" si="0"/>
        <v>21245000</v>
      </c>
      <c r="V47" s="583"/>
      <c r="W47" s="583"/>
      <c r="X47" s="583"/>
      <c r="Y47" s="584"/>
      <c r="Z47" s="584"/>
      <c r="AA47" s="585"/>
      <c r="AB47" s="585"/>
      <c r="AC47" s="586"/>
      <c r="AD47" s="587"/>
      <c r="AE47" s="588"/>
    </row>
    <row r="48" spans="1:31" s="580" customFormat="1" ht="21" customHeight="1">
      <c r="A48" s="697"/>
      <c r="B48" s="698"/>
      <c r="C48" s="697"/>
      <c r="D48" s="698"/>
      <c r="E48" s="758"/>
      <c r="F48" s="660"/>
      <c r="G48" s="708"/>
      <c r="H48" s="708"/>
      <c r="I48" s="708"/>
      <c r="J48" s="647"/>
      <c r="K48" s="807" t="s">
        <v>895</v>
      </c>
      <c r="L48" s="641">
        <v>3084000</v>
      </c>
      <c r="M48" s="642" t="s">
        <v>595</v>
      </c>
      <c r="N48" s="712" t="s">
        <v>272</v>
      </c>
      <c r="O48" s="641">
        <v>5</v>
      </c>
      <c r="P48" s="642" t="s">
        <v>599</v>
      </c>
      <c r="Q48" s="712" t="s">
        <v>272</v>
      </c>
      <c r="R48" s="666">
        <v>1</v>
      </c>
      <c r="S48" s="666" t="s">
        <v>634</v>
      </c>
      <c r="T48" s="713" t="s">
        <v>2</v>
      </c>
      <c r="U48" s="802">
        <f t="shared" si="0"/>
        <v>15420000</v>
      </c>
      <c r="V48" s="583"/>
      <c r="W48" s="583"/>
      <c r="X48" s="583"/>
      <c r="Y48" s="584"/>
      <c r="Z48" s="584"/>
      <c r="AA48" s="585"/>
      <c r="AB48" s="585"/>
      <c r="AC48" s="586"/>
      <c r="AD48" s="587"/>
      <c r="AE48" s="588"/>
    </row>
    <row r="49" spans="1:31" s="580" customFormat="1" ht="17.100000000000001" customHeight="1">
      <c r="A49" s="848"/>
      <c r="B49" s="849"/>
      <c r="C49" s="848"/>
      <c r="D49" s="849"/>
      <c r="E49" s="846"/>
      <c r="F49" s="755"/>
      <c r="G49" s="689"/>
      <c r="H49" s="689"/>
      <c r="I49" s="689"/>
      <c r="J49" s="648"/>
      <c r="K49" s="797" t="s">
        <v>935</v>
      </c>
      <c r="L49" s="643">
        <v>3335000</v>
      </c>
      <c r="M49" s="644" t="s">
        <v>595</v>
      </c>
      <c r="N49" s="722" t="s">
        <v>272</v>
      </c>
      <c r="O49" s="643">
        <v>9</v>
      </c>
      <c r="P49" s="644" t="s">
        <v>599</v>
      </c>
      <c r="Q49" s="722" t="s">
        <v>272</v>
      </c>
      <c r="R49" s="667">
        <v>1</v>
      </c>
      <c r="S49" s="667" t="s">
        <v>634</v>
      </c>
      <c r="T49" s="723" t="s">
        <v>2</v>
      </c>
      <c r="U49" s="804">
        <f t="shared" si="0"/>
        <v>30015000</v>
      </c>
      <c r="V49" s="583"/>
      <c r="W49" s="583"/>
      <c r="X49" s="583"/>
      <c r="Y49" s="584"/>
      <c r="Z49" s="584"/>
      <c r="AA49" s="585"/>
      <c r="AB49" s="585"/>
      <c r="AC49" s="586"/>
      <c r="AD49" s="587"/>
      <c r="AE49" s="588"/>
    </row>
    <row r="50" spans="1:31" s="580" customFormat="1" ht="17.100000000000001" customHeight="1">
      <c r="A50" s="697"/>
      <c r="B50" s="698"/>
      <c r="C50" s="697"/>
      <c r="D50" s="698"/>
      <c r="E50" s="758"/>
      <c r="F50" s="660"/>
      <c r="G50" s="708"/>
      <c r="H50" s="708"/>
      <c r="I50" s="708"/>
      <c r="J50" s="647"/>
      <c r="K50" s="710" t="s">
        <v>936</v>
      </c>
      <c r="L50" s="641">
        <v>3409000</v>
      </c>
      <c r="M50" s="642" t="s">
        <v>595</v>
      </c>
      <c r="N50" s="712" t="s">
        <v>272</v>
      </c>
      <c r="O50" s="641">
        <v>2</v>
      </c>
      <c r="P50" s="642" t="s">
        <v>599</v>
      </c>
      <c r="Q50" s="712" t="s">
        <v>272</v>
      </c>
      <c r="R50" s="666">
        <v>1</v>
      </c>
      <c r="S50" s="666" t="s">
        <v>634</v>
      </c>
      <c r="T50" s="713" t="s">
        <v>2</v>
      </c>
      <c r="U50" s="802">
        <f t="shared" si="0"/>
        <v>6818000</v>
      </c>
      <c r="V50" s="583"/>
      <c r="W50" s="583"/>
      <c r="X50" s="583"/>
      <c r="Y50" s="584"/>
      <c r="Z50" s="584"/>
      <c r="AA50" s="585"/>
      <c r="AB50" s="585"/>
      <c r="AC50" s="586"/>
      <c r="AD50" s="587"/>
      <c r="AE50" s="588"/>
    </row>
    <row r="51" spans="1:31" s="580" customFormat="1" ht="17.100000000000001" customHeight="1">
      <c r="A51" s="697"/>
      <c r="B51" s="698"/>
      <c r="C51" s="697"/>
      <c r="D51" s="698"/>
      <c r="E51" s="758"/>
      <c r="F51" s="660"/>
      <c r="G51" s="708"/>
      <c r="H51" s="708"/>
      <c r="I51" s="708"/>
      <c r="J51" s="647"/>
      <c r="K51" s="806" t="s">
        <v>844</v>
      </c>
      <c r="L51" s="641">
        <v>2881000</v>
      </c>
      <c r="M51" s="642" t="s">
        <v>595</v>
      </c>
      <c r="N51" s="712" t="s">
        <v>272</v>
      </c>
      <c r="O51" s="641">
        <v>6</v>
      </c>
      <c r="P51" s="642" t="s">
        <v>599</v>
      </c>
      <c r="Q51" s="712" t="s">
        <v>272</v>
      </c>
      <c r="R51" s="666">
        <v>1</v>
      </c>
      <c r="S51" s="666" t="s">
        <v>634</v>
      </c>
      <c r="T51" s="713" t="s">
        <v>2</v>
      </c>
      <c r="U51" s="802">
        <f t="shared" si="0"/>
        <v>17286000</v>
      </c>
      <c r="V51" s="583"/>
      <c r="W51" s="583"/>
      <c r="X51" s="583"/>
      <c r="Y51" s="584"/>
      <c r="Z51" s="584"/>
      <c r="AA51" s="585"/>
      <c r="AB51" s="585"/>
      <c r="AC51" s="586"/>
      <c r="AD51" s="587"/>
      <c r="AE51" s="588"/>
    </row>
    <row r="52" spans="1:31" s="580" customFormat="1" ht="17.100000000000001" customHeight="1">
      <c r="A52" s="697"/>
      <c r="B52" s="698"/>
      <c r="C52" s="697"/>
      <c r="D52" s="698"/>
      <c r="E52" s="758"/>
      <c r="F52" s="660"/>
      <c r="G52" s="708"/>
      <c r="H52" s="708"/>
      <c r="I52" s="708"/>
      <c r="J52" s="647"/>
      <c r="K52" s="806" t="s">
        <v>845</v>
      </c>
      <c r="L52" s="641">
        <v>2954000</v>
      </c>
      <c r="M52" s="642" t="s">
        <v>595</v>
      </c>
      <c r="N52" s="712" t="s">
        <v>272</v>
      </c>
      <c r="O52" s="641">
        <v>6</v>
      </c>
      <c r="P52" s="642" t="s">
        <v>599</v>
      </c>
      <c r="Q52" s="712" t="s">
        <v>272</v>
      </c>
      <c r="R52" s="666">
        <v>1</v>
      </c>
      <c r="S52" s="666" t="s">
        <v>634</v>
      </c>
      <c r="T52" s="713" t="s">
        <v>2</v>
      </c>
      <c r="U52" s="802">
        <f t="shared" si="0"/>
        <v>17724000</v>
      </c>
      <c r="V52" s="583"/>
      <c r="W52" s="583"/>
      <c r="X52" s="583"/>
      <c r="Y52" s="584"/>
      <c r="Z52" s="584"/>
      <c r="AA52" s="585"/>
      <c r="AB52" s="585"/>
      <c r="AC52" s="586"/>
      <c r="AD52" s="587"/>
      <c r="AE52" s="588"/>
    </row>
    <row r="53" spans="1:31" s="580" customFormat="1" ht="17.100000000000001" customHeight="1">
      <c r="A53" s="697"/>
      <c r="B53" s="698"/>
      <c r="C53" s="697"/>
      <c r="D53" s="698"/>
      <c r="E53" s="758"/>
      <c r="F53" s="660"/>
      <c r="G53" s="708"/>
      <c r="H53" s="708"/>
      <c r="I53" s="708"/>
      <c r="J53" s="647"/>
      <c r="K53" s="806" t="s">
        <v>846</v>
      </c>
      <c r="L53" s="641">
        <v>1743000</v>
      </c>
      <c r="M53" s="642" t="s">
        <v>595</v>
      </c>
      <c r="N53" s="712" t="s">
        <v>272</v>
      </c>
      <c r="O53" s="641">
        <v>5</v>
      </c>
      <c r="P53" s="642" t="s">
        <v>599</v>
      </c>
      <c r="Q53" s="712" t="s">
        <v>272</v>
      </c>
      <c r="R53" s="666">
        <v>1</v>
      </c>
      <c r="S53" s="666" t="s">
        <v>634</v>
      </c>
      <c r="T53" s="713" t="s">
        <v>2</v>
      </c>
      <c r="U53" s="802">
        <f t="shared" si="0"/>
        <v>8715000</v>
      </c>
      <c r="V53" s="583"/>
      <c r="W53" s="583"/>
      <c r="X53" s="583"/>
      <c r="Y53" s="584"/>
      <c r="Z53" s="584"/>
      <c r="AA53" s="585"/>
      <c r="AB53" s="585"/>
      <c r="AC53" s="586"/>
      <c r="AD53" s="587"/>
      <c r="AE53" s="588"/>
    </row>
    <row r="54" spans="1:31" s="580" customFormat="1" ht="17.100000000000001" customHeight="1">
      <c r="A54" s="697"/>
      <c r="B54" s="698"/>
      <c r="C54" s="697"/>
      <c r="D54" s="698"/>
      <c r="E54" s="758"/>
      <c r="F54" s="660"/>
      <c r="G54" s="708"/>
      <c r="H54" s="708"/>
      <c r="I54" s="708"/>
      <c r="J54" s="647"/>
      <c r="K54" s="806" t="s">
        <v>827</v>
      </c>
      <c r="L54" s="641">
        <v>1799000</v>
      </c>
      <c r="M54" s="642" t="s">
        <v>595</v>
      </c>
      <c r="N54" s="712" t="s">
        <v>272</v>
      </c>
      <c r="O54" s="641">
        <v>7</v>
      </c>
      <c r="P54" s="642" t="s">
        <v>599</v>
      </c>
      <c r="Q54" s="712" t="s">
        <v>272</v>
      </c>
      <c r="R54" s="666">
        <v>1</v>
      </c>
      <c r="S54" s="666" t="s">
        <v>634</v>
      </c>
      <c r="T54" s="713" t="s">
        <v>2</v>
      </c>
      <c r="U54" s="802">
        <f t="shared" si="0"/>
        <v>12593000</v>
      </c>
      <c r="V54" s="583"/>
      <c r="W54" s="583"/>
      <c r="X54" s="583"/>
      <c r="Y54" s="584"/>
      <c r="Z54" s="584"/>
      <c r="AA54" s="585"/>
      <c r="AB54" s="585"/>
      <c r="AC54" s="586"/>
      <c r="AD54" s="587"/>
      <c r="AE54" s="588"/>
    </row>
    <row r="55" spans="1:31" s="580" customFormat="1" ht="17.100000000000001" customHeight="1">
      <c r="A55" s="697"/>
      <c r="B55" s="698"/>
      <c r="C55" s="697"/>
      <c r="D55" s="698"/>
      <c r="E55" s="758"/>
      <c r="F55" s="660"/>
      <c r="G55" s="708"/>
      <c r="H55" s="708"/>
      <c r="I55" s="708"/>
      <c r="J55" s="647"/>
      <c r="K55" s="806" t="s">
        <v>847</v>
      </c>
      <c r="L55" s="641">
        <v>2244000</v>
      </c>
      <c r="M55" s="642" t="s">
        <v>595</v>
      </c>
      <c r="N55" s="712" t="s">
        <v>272</v>
      </c>
      <c r="O55" s="641">
        <v>12</v>
      </c>
      <c r="P55" s="642" t="s">
        <v>599</v>
      </c>
      <c r="Q55" s="712" t="s">
        <v>272</v>
      </c>
      <c r="R55" s="666">
        <v>1</v>
      </c>
      <c r="S55" s="666" t="s">
        <v>634</v>
      </c>
      <c r="T55" s="713" t="s">
        <v>2</v>
      </c>
      <c r="U55" s="802">
        <f t="shared" si="0"/>
        <v>26928000</v>
      </c>
      <c r="V55" s="583"/>
      <c r="W55" s="583"/>
      <c r="X55" s="583"/>
      <c r="Y55" s="584"/>
      <c r="Z55" s="584"/>
      <c r="AA55" s="585"/>
      <c r="AB55" s="585"/>
      <c r="AC55" s="586"/>
      <c r="AD55" s="587"/>
      <c r="AE55" s="588"/>
    </row>
    <row r="56" spans="1:31" s="580" customFormat="1" ht="17.100000000000001" customHeight="1">
      <c r="A56" s="697"/>
      <c r="B56" s="698"/>
      <c r="C56" s="697"/>
      <c r="D56" s="698"/>
      <c r="E56" s="758"/>
      <c r="F56" s="660"/>
      <c r="G56" s="708"/>
      <c r="H56" s="708"/>
      <c r="I56" s="708"/>
      <c r="J56" s="647"/>
      <c r="K56" s="806" t="s">
        <v>922</v>
      </c>
      <c r="L56" s="641">
        <v>1692000</v>
      </c>
      <c r="M56" s="642" t="s">
        <v>595</v>
      </c>
      <c r="N56" s="712" t="s">
        <v>272</v>
      </c>
      <c r="O56" s="641">
        <v>11</v>
      </c>
      <c r="P56" s="642" t="s">
        <v>599</v>
      </c>
      <c r="Q56" s="712" t="s">
        <v>272</v>
      </c>
      <c r="R56" s="666">
        <v>1</v>
      </c>
      <c r="S56" s="666" t="s">
        <v>634</v>
      </c>
      <c r="T56" s="713" t="s">
        <v>2</v>
      </c>
      <c r="U56" s="802">
        <f t="shared" si="0"/>
        <v>18612000</v>
      </c>
      <c r="V56" s="583"/>
      <c r="W56" s="583"/>
      <c r="X56" s="583"/>
      <c r="Y56" s="584"/>
      <c r="Z56" s="584"/>
      <c r="AA56" s="585"/>
      <c r="AB56" s="585"/>
      <c r="AC56" s="586"/>
      <c r="AD56" s="587"/>
      <c r="AE56" s="588"/>
    </row>
    <row r="57" spans="1:31" s="580" customFormat="1" ht="17.100000000000001" customHeight="1">
      <c r="A57" s="697"/>
      <c r="B57" s="698"/>
      <c r="C57" s="697"/>
      <c r="D57" s="698"/>
      <c r="E57" s="758"/>
      <c r="F57" s="660"/>
      <c r="G57" s="708"/>
      <c r="H57" s="708"/>
      <c r="I57" s="708"/>
      <c r="J57" s="647"/>
      <c r="K57" s="807" t="s">
        <v>835</v>
      </c>
      <c r="L57" s="641">
        <v>2026000</v>
      </c>
      <c r="M57" s="642" t="s">
        <v>595</v>
      </c>
      <c r="N57" s="712" t="s">
        <v>272</v>
      </c>
      <c r="O57" s="641">
        <v>4</v>
      </c>
      <c r="P57" s="642" t="s">
        <v>599</v>
      </c>
      <c r="Q57" s="712" t="s">
        <v>272</v>
      </c>
      <c r="R57" s="666">
        <v>1</v>
      </c>
      <c r="S57" s="666" t="s">
        <v>634</v>
      </c>
      <c r="T57" s="713" t="s">
        <v>2</v>
      </c>
      <c r="U57" s="802">
        <f t="shared" si="0"/>
        <v>8104000</v>
      </c>
      <c r="V57" s="583"/>
      <c r="W57" s="583"/>
      <c r="X57" s="583"/>
      <c r="Y57" s="584"/>
      <c r="Z57" s="584"/>
      <c r="AA57" s="585"/>
      <c r="AB57" s="585"/>
      <c r="AC57" s="586"/>
      <c r="AD57" s="587"/>
      <c r="AE57" s="588"/>
    </row>
    <row r="58" spans="1:31" s="580" customFormat="1" ht="17.100000000000001" customHeight="1">
      <c r="A58" s="697"/>
      <c r="B58" s="698"/>
      <c r="C58" s="697"/>
      <c r="D58" s="698"/>
      <c r="E58" s="758"/>
      <c r="F58" s="660"/>
      <c r="G58" s="708"/>
      <c r="H58" s="708"/>
      <c r="I58" s="708"/>
      <c r="J58" s="647"/>
      <c r="K58" s="807" t="s">
        <v>836</v>
      </c>
      <c r="L58" s="641">
        <v>2075000</v>
      </c>
      <c r="M58" s="642" t="s">
        <v>595</v>
      </c>
      <c r="N58" s="712" t="s">
        <v>272</v>
      </c>
      <c r="O58" s="641">
        <v>8</v>
      </c>
      <c r="P58" s="642" t="s">
        <v>599</v>
      </c>
      <c r="Q58" s="712" t="s">
        <v>272</v>
      </c>
      <c r="R58" s="666">
        <v>1</v>
      </c>
      <c r="S58" s="666" t="s">
        <v>634</v>
      </c>
      <c r="T58" s="713" t="s">
        <v>2</v>
      </c>
      <c r="U58" s="802">
        <f t="shared" si="0"/>
        <v>16600000</v>
      </c>
      <c r="V58" s="583"/>
      <c r="W58" s="583"/>
      <c r="X58" s="583"/>
      <c r="Y58" s="584"/>
      <c r="Z58" s="584"/>
      <c r="AA58" s="585"/>
      <c r="AB58" s="585"/>
      <c r="AC58" s="586"/>
      <c r="AD58" s="587"/>
      <c r="AE58" s="588"/>
    </row>
    <row r="59" spans="1:31" s="580" customFormat="1" ht="17.100000000000001" customHeight="1">
      <c r="A59" s="697"/>
      <c r="B59" s="698"/>
      <c r="C59" s="697"/>
      <c r="D59" s="698"/>
      <c r="E59" s="758"/>
      <c r="F59" s="660"/>
      <c r="G59" s="708"/>
      <c r="H59" s="708"/>
      <c r="I59" s="708"/>
      <c r="J59" s="647"/>
      <c r="K59" s="807" t="s">
        <v>848</v>
      </c>
      <c r="L59" s="641">
        <v>1622000</v>
      </c>
      <c r="M59" s="642" t="s">
        <v>595</v>
      </c>
      <c r="N59" s="712" t="s">
        <v>272</v>
      </c>
      <c r="O59" s="641">
        <v>2</v>
      </c>
      <c r="P59" s="642" t="s">
        <v>599</v>
      </c>
      <c r="Q59" s="712" t="s">
        <v>272</v>
      </c>
      <c r="R59" s="666">
        <v>1</v>
      </c>
      <c r="S59" s="666" t="s">
        <v>634</v>
      </c>
      <c r="T59" s="713" t="s">
        <v>2</v>
      </c>
      <c r="U59" s="802">
        <f t="shared" si="0"/>
        <v>3244000</v>
      </c>
      <c r="V59" s="583"/>
      <c r="W59" s="583"/>
      <c r="X59" s="583"/>
      <c r="Y59" s="584"/>
      <c r="Z59" s="584"/>
      <c r="AA59" s="585"/>
      <c r="AB59" s="585"/>
      <c r="AC59" s="586"/>
      <c r="AD59" s="587"/>
      <c r="AE59" s="588"/>
    </row>
    <row r="60" spans="1:31" s="580" customFormat="1" ht="17.100000000000001" customHeight="1">
      <c r="A60" s="697"/>
      <c r="B60" s="698"/>
      <c r="C60" s="697"/>
      <c r="D60" s="698"/>
      <c r="E60" s="758"/>
      <c r="F60" s="660"/>
      <c r="G60" s="708"/>
      <c r="H60" s="708"/>
      <c r="I60" s="708"/>
      <c r="J60" s="647"/>
      <c r="K60" s="807" t="s">
        <v>849</v>
      </c>
      <c r="L60" s="641">
        <v>1669000</v>
      </c>
      <c r="M60" s="642" t="s">
        <v>595</v>
      </c>
      <c r="N60" s="712" t="s">
        <v>272</v>
      </c>
      <c r="O60" s="641">
        <v>10</v>
      </c>
      <c r="P60" s="642" t="s">
        <v>599</v>
      </c>
      <c r="Q60" s="712" t="s">
        <v>272</v>
      </c>
      <c r="R60" s="666">
        <v>1</v>
      </c>
      <c r="S60" s="666" t="s">
        <v>634</v>
      </c>
      <c r="T60" s="713" t="s">
        <v>2</v>
      </c>
      <c r="U60" s="802">
        <f t="shared" si="0"/>
        <v>16690000</v>
      </c>
      <c r="V60" s="583"/>
      <c r="W60" s="583"/>
      <c r="X60" s="583"/>
      <c r="Y60" s="584"/>
      <c r="Z60" s="584"/>
      <c r="AA60" s="585"/>
      <c r="AB60" s="585"/>
      <c r="AC60" s="586"/>
      <c r="AD60" s="587"/>
      <c r="AE60" s="588"/>
    </row>
    <row r="61" spans="1:31" s="580" customFormat="1" ht="17.100000000000001" customHeight="1">
      <c r="A61" s="697"/>
      <c r="B61" s="698"/>
      <c r="C61" s="697"/>
      <c r="D61" s="698"/>
      <c r="E61" s="758"/>
      <c r="F61" s="660"/>
      <c r="G61" s="708"/>
      <c r="H61" s="708"/>
      <c r="I61" s="708"/>
      <c r="J61" s="647"/>
      <c r="K61" s="807" t="s">
        <v>850</v>
      </c>
      <c r="L61" s="641">
        <v>2369000</v>
      </c>
      <c r="M61" s="642" t="s">
        <v>595</v>
      </c>
      <c r="N61" s="712" t="s">
        <v>272</v>
      </c>
      <c r="O61" s="641">
        <v>12</v>
      </c>
      <c r="P61" s="642" t="s">
        <v>599</v>
      </c>
      <c r="Q61" s="712" t="s">
        <v>272</v>
      </c>
      <c r="R61" s="666">
        <v>1</v>
      </c>
      <c r="S61" s="666" t="s">
        <v>634</v>
      </c>
      <c r="T61" s="713" t="s">
        <v>2</v>
      </c>
      <c r="U61" s="802">
        <f t="shared" si="0"/>
        <v>28428000</v>
      </c>
      <c r="V61" s="583"/>
      <c r="W61" s="583"/>
      <c r="X61" s="583"/>
      <c r="Y61" s="584"/>
      <c r="Z61" s="584"/>
      <c r="AA61" s="585"/>
      <c r="AB61" s="585"/>
      <c r="AC61" s="586"/>
      <c r="AD61" s="587"/>
      <c r="AE61" s="588"/>
    </row>
    <row r="62" spans="1:31" s="580" customFormat="1" ht="17.100000000000001" customHeight="1">
      <c r="A62" s="697"/>
      <c r="B62" s="698"/>
      <c r="C62" s="697"/>
      <c r="D62" s="698"/>
      <c r="E62" s="758"/>
      <c r="F62" s="660"/>
      <c r="G62" s="708"/>
      <c r="H62" s="708"/>
      <c r="I62" s="708"/>
      <c r="J62" s="647"/>
      <c r="K62" s="807" t="s">
        <v>838</v>
      </c>
      <c r="L62" s="641">
        <v>2734000</v>
      </c>
      <c r="M62" s="642" t="s">
        <v>595</v>
      </c>
      <c r="N62" s="712" t="s">
        <v>272</v>
      </c>
      <c r="O62" s="641">
        <v>9</v>
      </c>
      <c r="P62" s="642" t="s">
        <v>599</v>
      </c>
      <c r="Q62" s="712" t="s">
        <v>272</v>
      </c>
      <c r="R62" s="666">
        <v>1</v>
      </c>
      <c r="S62" s="666" t="s">
        <v>634</v>
      </c>
      <c r="T62" s="713" t="s">
        <v>2</v>
      </c>
      <c r="U62" s="802">
        <f t="shared" si="0"/>
        <v>24606000</v>
      </c>
      <c r="V62" s="583"/>
      <c r="W62" s="583"/>
      <c r="X62" s="583"/>
      <c r="Y62" s="584"/>
      <c r="Z62" s="584"/>
      <c r="AA62" s="585"/>
      <c r="AB62" s="585"/>
      <c r="AC62" s="586"/>
      <c r="AD62" s="587"/>
      <c r="AE62" s="588"/>
    </row>
    <row r="63" spans="1:31" s="580" customFormat="1" ht="17.100000000000001" customHeight="1">
      <c r="A63" s="697"/>
      <c r="B63" s="698"/>
      <c r="C63" s="697"/>
      <c r="D63" s="698"/>
      <c r="E63" s="758"/>
      <c r="F63" s="660"/>
      <c r="G63" s="708"/>
      <c r="H63" s="708"/>
      <c r="I63" s="708"/>
      <c r="J63" s="647"/>
      <c r="K63" s="807" t="s">
        <v>851</v>
      </c>
      <c r="L63" s="641">
        <v>2786000</v>
      </c>
      <c r="M63" s="642" t="s">
        <v>595</v>
      </c>
      <c r="N63" s="712" t="s">
        <v>272</v>
      </c>
      <c r="O63" s="641">
        <v>3</v>
      </c>
      <c r="P63" s="642" t="s">
        <v>599</v>
      </c>
      <c r="Q63" s="712" t="s">
        <v>272</v>
      </c>
      <c r="R63" s="666">
        <v>1</v>
      </c>
      <c r="S63" s="666" t="s">
        <v>634</v>
      </c>
      <c r="T63" s="713" t="s">
        <v>2</v>
      </c>
      <c r="U63" s="802">
        <f t="shared" si="0"/>
        <v>8358000</v>
      </c>
      <c r="V63" s="583"/>
      <c r="W63" s="583"/>
      <c r="X63" s="583"/>
      <c r="Y63" s="584"/>
      <c r="Z63" s="584"/>
      <c r="AA63" s="585"/>
      <c r="AB63" s="585"/>
      <c r="AC63" s="586"/>
      <c r="AD63" s="587"/>
      <c r="AE63" s="588"/>
    </row>
    <row r="64" spans="1:31" s="580" customFormat="1" ht="17.100000000000001" customHeight="1">
      <c r="A64" s="697"/>
      <c r="B64" s="698"/>
      <c r="C64" s="697"/>
      <c r="D64" s="698"/>
      <c r="E64" s="758"/>
      <c r="F64" s="660"/>
      <c r="G64" s="708"/>
      <c r="H64" s="708"/>
      <c r="I64" s="708"/>
      <c r="J64" s="647"/>
      <c r="K64" s="807" t="s">
        <v>823</v>
      </c>
      <c r="L64" s="641">
        <v>2453000</v>
      </c>
      <c r="M64" s="642" t="s">
        <v>595</v>
      </c>
      <c r="N64" s="712" t="s">
        <v>272</v>
      </c>
      <c r="O64" s="641">
        <v>9</v>
      </c>
      <c r="P64" s="642" t="s">
        <v>599</v>
      </c>
      <c r="Q64" s="712" t="s">
        <v>272</v>
      </c>
      <c r="R64" s="666">
        <v>1</v>
      </c>
      <c r="S64" s="666" t="s">
        <v>634</v>
      </c>
      <c r="T64" s="713" t="s">
        <v>2</v>
      </c>
      <c r="U64" s="802">
        <f t="shared" si="0"/>
        <v>22077000</v>
      </c>
      <c r="V64" s="583"/>
      <c r="W64" s="583"/>
      <c r="X64" s="583"/>
      <c r="Y64" s="584"/>
      <c r="Z64" s="584"/>
      <c r="AA64" s="585"/>
      <c r="AB64" s="585"/>
      <c r="AC64" s="586"/>
      <c r="AD64" s="587"/>
      <c r="AE64" s="588"/>
    </row>
    <row r="65" spans="1:31" s="580" customFormat="1" ht="17.100000000000001" customHeight="1">
      <c r="A65" s="697"/>
      <c r="B65" s="698"/>
      <c r="C65" s="697"/>
      <c r="D65" s="698"/>
      <c r="E65" s="758"/>
      <c r="F65" s="660"/>
      <c r="G65" s="708"/>
      <c r="H65" s="708"/>
      <c r="I65" s="708"/>
      <c r="J65" s="647"/>
      <c r="K65" s="807" t="s">
        <v>852</v>
      </c>
      <c r="L65" s="641">
        <v>2515000</v>
      </c>
      <c r="M65" s="642" t="s">
        <v>595</v>
      </c>
      <c r="N65" s="712" t="s">
        <v>272</v>
      </c>
      <c r="O65" s="641">
        <v>3</v>
      </c>
      <c r="P65" s="642" t="s">
        <v>599</v>
      </c>
      <c r="Q65" s="712" t="s">
        <v>272</v>
      </c>
      <c r="R65" s="666">
        <v>1</v>
      </c>
      <c r="S65" s="666" t="s">
        <v>634</v>
      </c>
      <c r="T65" s="713" t="s">
        <v>2</v>
      </c>
      <c r="U65" s="802">
        <f t="shared" si="0"/>
        <v>7545000</v>
      </c>
      <c r="V65" s="583"/>
      <c r="W65" s="583"/>
      <c r="X65" s="583"/>
      <c r="Y65" s="584"/>
      <c r="Z65" s="584"/>
      <c r="AA65" s="585"/>
      <c r="AB65" s="585"/>
      <c r="AC65" s="586"/>
      <c r="AD65" s="587"/>
      <c r="AE65" s="588"/>
    </row>
    <row r="66" spans="1:31" s="580" customFormat="1" ht="17.100000000000001" customHeight="1">
      <c r="A66" s="697"/>
      <c r="B66" s="698"/>
      <c r="C66" s="697"/>
      <c r="D66" s="698"/>
      <c r="E66" s="758"/>
      <c r="F66" s="660"/>
      <c r="G66" s="708"/>
      <c r="H66" s="708"/>
      <c r="I66" s="708"/>
      <c r="J66" s="647"/>
      <c r="K66" s="807" t="s">
        <v>853</v>
      </c>
      <c r="L66" s="641">
        <v>1743000</v>
      </c>
      <c r="M66" s="642" t="s">
        <v>595</v>
      </c>
      <c r="N66" s="712" t="s">
        <v>272</v>
      </c>
      <c r="O66" s="641">
        <v>8</v>
      </c>
      <c r="P66" s="642" t="s">
        <v>599</v>
      </c>
      <c r="Q66" s="712" t="s">
        <v>272</v>
      </c>
      <c r="R66" s="666">
        <v>1</v>
      </c>
      <c r="S66" s="666" t="s">
        <v>634</v>
      </c>
      <c r="T66" s="713" t="s">
        <v>2</v>
      </c>
      <c r="U66" s="802">
        <f t="shared" si="0"/>
        <v>13944000</v>
      </c>
      <c r="V66" s="583"/>
      <c r="W66" s="583"/>
      <c r="X66" s="583"/>
      <c r="Y66" s="584"/>
      <c r="Z66" s="584"/>
      <c r="AA66" s="585"/>
      <c r="AB66" s="585"/>
      <c r="AC66" s="586"/>
      <c r="AD66" s="587"/>
      <c r="AE66" s="588"/>
    </row>
    <row r="67" spans="1:31" s="580" customFormat="1" ht="17.100000000000001" customHeight="1">
      <c r="A67" s="697"/>
      <c r="B67" s="698"/>
      <c r="C67" s="697"/>
      <c r="D67" s="698"/>
      <c r="E67" s="758"/>
      <c r="F67" s="660"/>
      <c r="G67" s="708"/>
      <c r="H67" s="708"/>
      <c r="I67" s="708"/>
      <c r="J67" s="647"/>
      <c r="K67" s="807" t="s">
        <v>854</v>
      </c>
      <c r="L67" s="641">
        <v>1799000</v>
      </c>
      <c r="M67" s="642" t="s">
        <v>595</v>
      </c>
      <c r="N67" s="712" t="s">
        <v>272</v>
      </c>
      <c r="O67" s="641">
        <v>4</v>
      </c>
      <c r="P67" s="642" t="s">
        <v>599</v>
      </c>
      <c r="Q67" s="712" t="s">
        <v>272</v>
      </c>
      <c r="R67" s="666">
        <v>1</v>
      </c>
      <c r="S67" s="666" t="s">
        <v>634</v>
      </c>
      <c r="T67" s="713" t="s">
        <v>2</v>
      </c>
      <c r="U67" s="802">
        <f t="shared" si="0"/>
        <v>7196000</v>
      </c>
      <c r="V67" s="583"/>
      <c r="W67" s="583"/>
      <c r="X67" s="583"/>
      <c r="Y67" s="584"/>
      <c r="Z67" s="584"/>
      <c r="AA67" s="585"/>
      <c r="AB67" s="585"/>
      <c r="AC67" s="586"/>
      <c r="AD67" s="587"/>
      <c r="AE67" s="588"/>
    </row>
    <row r="68" spans="1:31" s="580" customFormat="1" ht="17.100000000000001" customHeight="1">
      <c r="A68" s="697"/>
      <c r="B68" s="698"/>
      <c r="C68" s="697"/>
      <c r="D68" s="698"/>
      <c r="E68" s="758"/>
      <c r="F68" s="660"/>
      <c r="G68" s="708"/>
      <c r="H68" s="708"/>
      <c r="I68" s="708"/>
      <c r="J68" s="647"/>
      <c r="K68" s="807" t="s">
        <v>835</v>
      </c>
      <c r="L68" s="641">
        <v>2026000</v>
      </c>
      <c r="M68" s="642" t="s">
        <v>595</v>
      </c>
      <c r="N68" s="712" t="s">
        <v>272</v>
      </c>
      <c r="O68" s="641">
        <v>3</v>
      </c>
      <c r="P68" s="642" t="s">
        <v>599</v>
      </c>
      <c r="Q68" s="712" t="s">
        <v>272</v>
      </c>
      <c r="R68" s="666">
        <v>1</v>
      </c>
      <c r="S68" s="666" t="s">
        <v>634</v>
      </c>
      <c r="T68" s="713" t="s">
        <v>2</v>
      </c>
      <c r="U68" s="802">
        <f t="shared" si="0"/>
        <v>6078000</v>
      </c>
      <c r="V68" s="583"/>
      <c r="W68" s="583"/>
      <c r="X68" s="583"/>
      <c r="Y68" s="584"/>
      <c r="Z68" s="584"/>
      <c r="AA68" s="585"/>
      <c r="AB68" s="585"/>
      <c r="AC68" s="586"/>
      <c r="AD68" s="587"/>
      <c r="AE68" s="588"/>
    </row>
    <row r="69" spans="1:31" s="580" customFormat="1" ht="17.100000000000001" customHeight="1">
      <c r="A69" s="697"/>
      <c r="B69" s="698"/>
      <c r="C69" s="697"/>
      <c r="D69" s="698"/>
      <c r="E69" s="758"/>
      <c r="F69" s="660"/>
      <c r="G69" s="708"/>
      <c r="H69" s="708"/>
      <c r="I69" s="708"/>
      <c r="J69" s="647"/>
      <c r="K69" s="807" t="s">
        <v>836</v>
      </c>
      <c r="L69" s="641">
        <v>2075000</v>
      </c>
      <c r="M69" s="642" t="s">
        <v>595</v>
      </c>
      <c r="N69" s="712" t="s">
        <v>272</v>
      </c>
      <c r="O69" s="641">
        <v>9</v>
      </c>
      <c r="P69" s="642" t="s">
        <v>599</v>
      </c>
      <c r="Q69" s="712" t="s">
        <v>272</v>
      </c>
      <c r="R69" s="666">
        <v>1</v>
      </c>
      <c r="S69" s="666" t="s">
        <v>634</v>
      </c>
      <c r="T69" s="713" t="s">
        <v>2</v>
      </c>
      <c r="U69" s="802">
        <f t="shared" si="0"/>
        <v>18675000</v>
      </c>
      <c r="V69" s="583"/>
      <c r="W69" s="583"/>
      <c r="X69" s="583"/>
      <c r="Y69" s="584"/>
      <c r="Z69" s="584"/>
      <c r="AA69" s="585"/>
      <c r="AB69" s="585"/>
      <c r="AC69" s="586"/>
      <c r="AD69" s="587"/>
      <c r="AE69" s="588"/>
    </row>
    <row r="70" spans="1:31" s="580" customFormat="1" ht="17.100000000000001" customHeight="1">
      <c r="A70" s="697"/>
      <c r="B70" s="698"/>
      <c r="C70" s="697"/>
      <c r="D70" s="698"/>
      <c r="E70" s="758"/>
      <c r="F70" s="660"/>
      <c r="G70" s="708"/>
      <c r="H70" s="708"/>
      <c r="I70" s="708"/>
      <c r="J70" s="647"/>
      <c r="K70" s="806" t="s">
        <v>855</v>
      </c>
      <c r="L70" s="641">
        <v>2211000</v>
      </c>
      <c r="M70" s="642" t="s">
        <v>595</v>
      </c>
      <c r="N70" s="712" t="s">
        <v>272</v>
      </c>
      <c r="O70" s="641">
        <v>3</v>
      </c>
      <c r="P70" s="642" t="s">
        <v>599</v>
      </c>
      <c r="Q70" s="712" t="s">
        <v>272</v>
      </c>
      <c r="R70" s="666">
        <v>1</v>
      </c>
      <c r="S70" s="666" t="s">
        <v>634</v>
      </c>
      <c r="T70" s="713" t="s">
        <v>2</v>
      </c>
      <c r="U70" s="802">
        <f t="shared" si="0"/>
        <v>6633000</v>
      </c>
      <c r="V70" s="583"/>
      <c r="W70" s="583"/>
      <c r="X70" s="583"/>
      <c r="Y70" s="584"/>
      <c r="Z70" s="584"/>
      <c r="AA70" s="585"/>
      <c r="AB70" s="585"/>
      <c r="AC70" s="586"/>
      <c r="AD70" s="587"/>
      <c r="AE70" s="588"/>
    </row>
    <row r="71" spans="1:31" s="580" customFormat="1" ht="17.100000000000001" customHeight="1">
      <c r="A71" s="697"/>
      <c r="B71" s="698"/>
      <c r="C71" s="697"/>
      <c r="D71" s="698"/>
      <c r="E71" s="758"/>
      <c r="F71" s="660"/>
      <c r="G71" s="708"/>
      <c r="H71" s="708"/>
      <c r="I71" s="708"/>
      <c r="J71" s="647"/>
      <c r="K71" s="806" t="s">
        <v>856</v>
      </c>
      <c r="L71" s="641">
        <v>2261000</v>
      </c>
      <c r="M71" s="642" t="s">
        <v>595</v>
      </c>
      <c r="N71" s="712" t="s">
        <v>272</v>
      </c>
      <c r="O71" s="641">
        <v>9</v>
      </c>
      <c r="P71" s="642" t="s">
        <v>599</v>
      </c>
      <c r="Q71" s="712" t="s">
        <v>272</v>
      </c>
      <c r="R71" s="666">
        <v>1</v>
      </c>
      <c r="S71" s="666" t="s">
        <v>634</v>
      </c>
      <c r="T71" s="713" t="s">
        <v>2</v>
      </c>
      <c r="U71" s="802">
        <f t="shared" ref="U71:U78" si="2">L71*O71*R71</f>
        <v>20349000</v>
      </c>
      <c r="V71" s="583"/>
      <c r="W71" s="583"/>
      <c r="X71" s="583"/>
      <c r="Y71" s="584"/>
      <c r="Z71" s="584"/>
      <c r="AA71" s="585"/>
      <c r="AB71" s="585"/>
      <c r="AC71" s="586"/>
      <c r="AD71" s="587"/>
      <c r="AE71" s="588"/>
    </row>
    <row r="72" spans="1:31" s="580" customFormat="1" ht="17.100000000000001" customHeight="1">
      <c r="A72" s="697"/>
      <c r="B72" s="698"/>
      <c r="C72" s="697"/>
      <c r="D72" s="698"/>
      <c r="E72" s="758"/>
      <c r="F72" s="660"/>
      <c r="G72" s="708"/>
      <c r="H72" s="708"/>
      <c r="I72" s="708"/>
      <c r="J72" s="647"/>
      <c r="K72" s="807" t="s">
        <v>841</v>
      </c>
      <c r="L72" s="641">
        <v>1910000</v>
      </c>
      <c r="M72" s="642" t="s">
        <v>595</v>
      </c>
      <c r="N72" s="712" t="s">
        <v>272</v>
      </c>
      <c r="O72" s="641">
        <v>1</v>
      </c>
      <c r="P72" s="642" t="s">
        <v>599</v>
      </c>
      <c r="Q72" s="712" t="s">
        <v>272</v>
      </c>
      <c r="R72" s="666">
        <v>1</v>
      </c>
      <c r="S72" s="666" t="s">
        <v>634</v>
      </c>
      <c r="T72" s="713" t="s">
        <v>2</v>
      </c>
      <c r="U72" s="802">
        <f t="shared" si="2"/>
        <v>1910000</v>
      </c>
      <c r="V72" s="583"/>
      <c r="W72" s="583"/>
      <c r="X72" s="583"/>
      <c r="Y72" s="584"/>
      <c r="Z72" s="584"/>
      <c r="AA72" s="585"/>
      <c r="AB72" s="585"/>
      <c r="AC72" s="586"/>
      <c r="AD72" s="587"/>
      <c r="AE72" s="588"/>
    </row>
    <row r="73" spans="1:31" s="580" customFormat="1" ht="17.100000000000001" customHeight="1">
      <c r="A73" s="697"/>
      <c r="B73" s="698"/>
      <c r="C73" s="697"/>
      <c r="D73" s="698"/>
      <c r="E73" s="758"/>
      <c r="F73" s="660"/>
      <c r="G73" s="708"/>
      <c r="H73" s="708"/>
      <c r="I73" s="708"/>
      <c r="J73" s="647"/>
      <c r="K73" s="807" t="s">
        <v>835</v>
      </c>
      <c r="L73" s="641">
        <v>2026000</v>
      </c>
      <c r="M73" s="642" t="s">
        <v>595</v>
      </c>
      <c r="N73" s="712" t="s">
        <v>272</v>
      </c>
      <c r="O73" s="641">
        <v>11</v>
      </c>
      <c r="P73" s="642" t="s">
        <v>599</v>
      </c>
      <c r="Q73" s="712" t="s">
        <v>272</v>
      </c>
      <c r="R73" s="666">
        <v>1</v>
      </c>
      <c r="S73" s="666" t="s">
        <v>634</v>
      </c>
      <c r="T73" s="713" t="s">
        <v>2</v>
      </c>
      <c r="U73" s="802">
        <f t="shared" si="2"/>
        <v>22286000</v>
      </c>
      <c r="V73" s="583"/>
      <c r="W73" s="583"/>
      <c r="X73" s="583"/>
      <c r="Y73" s="584"/>
      <c r="Z73" s="584"/>
      <c r="AA73" s="585"/>
      <c r="AB73" s="585"/>
      <c r="AC73" s="586"/>
      <c r="AD73" s="587"/>
      <c r="AE73" s="588"/>
    </row>
    <row r="74" spans="1:31" s="580" customFormat="1" ht="17.100000000000001" customHeight="1">
      <c r="A74" s="697"/>
      <c r="B74" s="698"/>
      <c r="C74" s="697"/>
      <c r="D74" s="698"/>
      <c r="E74" s="758"/>
      <c r="F74" s="660"/>
      <c r="G74" s="708"/>
      <c r="H74" s="708"/>
      <c r="I74" s="708"/>
      <c r="J74" s="647"/>
      <c r="K74" s="807" t="s">
        <v>924</v>
      </c>
      <c r="L74" s="641">
        <v>1856000</v>
      </c>
      <c r="M74" s="642" t="s">
        <v>595</v>
      </c>
      <c r="N74" s="712" t="s">
        <v>272</v>
      </c>
      <c r="O74" s="641">
        <v>8</v>
      </c>
      <c r="P74" s="642" t="s">
        <v>599</v>
      </c>
      <c r="Q74" s="712" t="s">
        <v>272</v>
      </c>
      <c r="R74" s="666">
        <v>1</v>
      </c>
      <c r="S74" s="666" t="s">
        <v>634</v>
      </c>
      <c r="T74" s="713" t="s">
        <v>2</v>
      </c>
      <c r="U74" s="802">
        <f t="shared" si="2"/>
        <v>14848000</v>
      </c>
      <c r="V74" s="583"/>
      <c r="W74" s="583"/>
      <c r="X74" s="583"/>
      <c r="Y74" s="584"/>
      <c r="Z74" s="584"/>
      <c r="AA74" s="585"/>
      <c r="AB74" s="585"/>
      <c r="AC74" s="586"/>
      <c r="AD74" s="587"/>
      <c r="AE74" s="588"/>
    </row>
    <row r="75" spans="1:31" s="580" customFormat="1" ht="17.100000000000001" customHeight="1">
      <c r="A75" s="697"/>
      <c r="B75" s="698"/>
      <c r="C75" s="697"/>
      <c r="D75" s="698"/>
      <c r="E75" s="758"/>
      <c r="F75" s="660"/>
      <c r="G75" s="708"/>
      <c r="H75" s="708"/>
      <c r="I75" s="708"/>
      <c r="J75" s="647"/>
      <c r="K75" s="807" t="s">
        <v>925</v>
      </c>
      <c r="L75" s="641">
        <v>1910000</v>
      </c>
      <c r="M75" s="642" t="s">
        <v>595</v>
      </c>
      <c r="N75" s="847" t="s">
        <v>272</v>
      </c>
      <c r="O75" s="641">
        <v>3</v>
      </c>
      <c r="P75" s="642" t="s">
        <v>599</v>
      </c>
      <c r="Q75" s="847" t="s">
        <v>272</v>
      </c>
      <c r="R75" s="666">
        <v>1</v>
      </c>
      <c r="S75" s="666" t="s">
        <v>604</v>
      </c>
      <c r="T75" s="713" t="s">
        <v>2</v>
      </c>
      <c r="U75" s="802">
        <f t="shared" si="2"/>
        <v>5730000</v>
      </c>
      <c r="V75" s="583"/>
      <c r="W75" s="583"/>
      <c r="X75" s="583"/>
      <c r="Y75" s="584"/>
      <c r="Z75" s="584"/>
      <c r="AA75" s="585"/>
      <c r="AB75" s="585"/>
      <c r="AC75" s="586"/>
      <c r="AD75" s="587"/>
      <c r="AE75" s="588"/>
    </row>
    <row r="76" spans="1:31" s="580" customFormat="1" ht="17.100000000000001" customHeight="1">
      <c r="A76" s="697"/>
      <c r="B76" s="698"/>
      <c r="C76" s="697"/>
      <c r="D76" s="698"/>
      <c r="E76" s="758"/>
      <c r="F76" s="660"/>
      <c r="G76" s="708"/>
      <c r="H76" s="708"/>
      <c r="I76" s="708"/>
      <c r="J76" s="647"/>
      <c r="K76" s="807" t="s">
        <v>846</v>
      </c>
      <c r="L76" s="641">
        <v>1743000</v>
      </c>
      <c r="M76" s="642" t="s">
        <v>595</v>
      </c>
      <c r="N76" s="712" t="s">
        <v>272</v>
      </c>
      <c r="O76" s="641">
        <v>8</v>
      </c>
      <c r="P76" s="642" t="s">
        <v>599</v>
      </c>
      <c r="Q76" s="712" t="s">
        <v>272</v>
      </c>
      <c r="R76" s="666">
        <v>1</v>
      </c>
      <c r="S76" s="666" t="s">
        <v>634</v>
      </c>
      <c r="T76" s="713" t="s">
        <v>2</v>
      </c>
      <c r="U76" s="802">
        <f t="shared" si="2"/>
        <v>13944000</v>
      </c>
      <c r="V76" s="583"/>
      <c r="W76" s="583"/>
      <c r="X76" s="583"/>
      <c r="Y76" s="584"/>
      <c r="Z76" s="584"/>
      <c r="AA76" s="585"/>
      <c r="AB76" s="585"/>
      <c r="AC76" s="586"/>
      <c r="AD76" s="587"/>
      <c r="AE76" s="588"/>
    </row>
    <row r="77" spans="1:31" s="580" customFormat="1" ht="17.100000000000001" customHeight="1">
      <c r="A77" s="697"/>
      <c r="B77" s="698"/>
      <c r="C77" s="697"/>
      <c r="D77" s="698"/>
      <c r="E77" s="758"/>
      <c r="F77" s="660"/>
      <c r="G77" s="708"/>
      <c r="H77" s="708"/>
      <c r="I77" s="708"/>
      <c r="J77" s="647"/>
      <c r="K77" s="807" t="s">
        <v>926</v>
      </c>
      <c r="L77" s="641">
        <v>1799000</v>
      </c>
      <c r="M77" s="642" t="s">
        <v>595</v>
      </c>
      <c r="N77" s="847" t="s">
        <v>272</v>
      </c>
      <c r="O77" s="641">
        <v>3</v>
      </c>
      <c r="P77" s="642" t="s">
        <v>599</v>
      </c>
      <c r="Q77" s="847" t="s">
        <v>272</v>
      </c>
      <c r="R77" s="666">
        <v>1</v>
      </c>
      <c r="S77" s="666" t="s">
        <v>604</v>
      </c>
      <c r="T77" s="713" t="s">
        <v>2</v>
      </c>
      <c r="U77" s="802">
        <f t="shared" ref="U77" si="3">L77*O77*R77</f>
        <v>5397000</v>
      </c>
      <c r="V77" s="583"/>
      <c r="W77" s="583"/>
      <c r="X77" s="583"/>
      <c r="Y77" s="584"/>
      <c r="Z77" s="584"/>
      <c r="AA77" s="585"/>
      <c r="AB77" s="585"/>
      <c r="AC77" s="586"/>
      <c r="AD77" s="587"/>
      <c r="AE77" s="588"/>
    </row>
    <row r="78" spans="1:31" s="580" customFormat="1" ht="17.100000000000001" customHeight="1">
      <c r="A78" s="697"/>
      <c r="B78" s="698"/>
      <c r="C78" s="697"/>
      <c r="D78" s="698"/>
      <c r="E78" s="778"/>
      <c r="F78" s="755"/>
      <c r="G78" s="689"/>
      <c r="H78" s="689"/>
      <c r="I78" s="689"/>
      <c r="J78" s="648"/>
      <c r="K78" s="808" t="s">
        <v>857</v>
      </c>
      <c r="L78" s="643">
        <v>3002000</v>
      </c>
      <c r="M78" s="644" t="s">
        <v>595</v>
      </c>
      <c r="N78" s="722" t="s">
        <v>272</v>
      </c>
      <c r="O78" s="645">
        <v>6</v>
      </c>
      <c r="P78" s="650" t="s">
        <v>599</v>
      </c>
      <c r="Q78" s="722" t="s">
        <v>272</v>
      </c>
      <c r="R78" s="667">
        <v>1</v>
      </c>
      <c r="S78" s="667" t="s">
        <v>634</v>
      </c>
      <c r="T78" s="713" t="s">
        <v>2</v>
      </c>
      <c r="U78" s="804">
        <f t="shared" si="2"/>
        <v>18012000</v>
      </c>
      <c r="V78" s="583"/>
      <c r="W78" s="583"/>
      <c r="X78" s="583"/>
      <c r="Y78" s="584"/>
      <c r="Z78" s="584"/>
      <c r="AA78" s="585"/>
      <c r="AB78" s="585"/>
      <c r="AC78" s="586"/>
      <c r="AD78" s="587"/>
      <c r="AE78" s="588"/>
    </row>
    <row r="79" spans="1:31" s="438" customFormat="1" ht="17.100000000000001" customHeight="1">
      <c r="A79" s="697"/>
      <c r="B79" s="698"/>
      <c r="C79" s="697"/>
      <c r="D79" s="698"/>
      <c r="E79" s="699" t="s">
        <v>356</v>
      </c>
      <c r="F79" s="702" t="s">
        <v>355</v>
      </c>
      <c r="G79" s="703">
        <v>370021000</v>
      </c>
      <c r="H79" s="703">
        <f>S81+S149+S179</f>
        <v>369099550</v>
      </c>
      <c r="I79" s="703">
        <f>H79-G79</f>
        <v>-921450</v>
      </c>
      <c r="J79" s="704">
        <f>I79/G79*100</f>
        <v>-0.24902640660935457</v>
      </c>
      <c r="K79" s="628" t="s">
        <v>751</v>
      </c>
      <c r="L79" s="700"/>
      <c r="M79" s="700"/>
      <c r="N79" s="705"/>
      <c r="O79" s="665"/>
      <c r="P79" s="665"/>
      <c r="Q79" s="705"/>
      <c r="R79" s="665"/>
      <c r="S79" s="1152">
        <f>S81+S149+S179</f>
        <v>369099550</v>
      </c>
      <c r="T79" s="1152"/>
      <c r="U79" s="1153"/>
      <c r="V79" s="446"/>
      <c r="W79" s="446"/>
      <c r="X79" s="446"/>
      <c r="Y79" s="452"/>
      <c r="Z79" s="452"/>
      <c r="AA79" s="448">
        <v>1</v>
      </c>
      <c r="AB79" s="448">
        <v>2</v>
      </c>
      <c r="AC79" s="449"/>
      <c r="AD79" s="450"/>
      <c r="AE79" s="451"/>
    </row>
    <row r="80" spans="1:31" s="438" customFormat="1" ht="17.100000000000001" hidden="1" customHeight="1">
      <c r="A80" s="697"/>
      <c r="B80" s="698"/>
      <c r="C80" s="697"/>
      <c r="D80" s="698"/>
      <c r="E80" s="707"/>
      <c r="F80" s="707"/>
      <c r="G80" s="708"/>
      <c r="H80" s="708"/>
      <c r="I80" s="708"/>
      <c r="J80" s="709"/>
      <c r="K80" s="710" t="s">
        <v>17</v>
      </c>
      <c r="L80" s="711">
        <v>0</v>
      </c>
      <c r="M80" s="711"/>
      <c r="N80" s="712" t="s">
        <v>272</v>
      </c>
      <c r="O80" s="666">
        <v>1</v>
      </c>
      <c r="P80" s="666"/>
      <c r="Q80" s="712" t="s">
        <v>272</v>
      </c>
      <c r="R80" s="666">
        <v>12</v>
      </c>
      <c r="S80" s="666"/>
      <c r="T80" s="713" t="s">
        <v>2</v>
      </c>
      <c r="U80" s="802">
        <f>L80*O80*R80</f>
        <v>0</v>
      </c>
      <c r="V80" s="446"/>
      <c r="W80" s="446"/>
      <c r="X80" s="446"/>
      <c r="Y80" s="452"/>
      <c r="Z80" s="452"/>
      <c r="AA80" s="448">
        <v>1</v>
      </c>
      <c r="AB80" s="448">
        <v>12</v>
      </c>
      <c r="AC80" s="449"/>
      <c r="AD80" s="450"/>
      <c r="AE80" s="451"/>
    </row>
    <row r="81" spans="1:31" s="580" customFormat="1" ht="17.100000000000001" customHeight="1">
      <c r="A81" s="697"/>
      <c r="B81" s="698"/>
      <c r="C81" s="697"/>
      <c r="D81" s="698"/>
      <c r="E81" s="707"/>
      <c r="F81" s="707"/>
      <c r="G81" s="708"/>
      <c r="H81" s="708"/>
      <c r="I81" s="708"/>
      <c r="J81" s="709"/>
      <c r="K81" s="651" t="s">
        <v>752</v>
      </c>
      <c r="L81" s="711"/>
      <c r="M81" s="711"/>
      <c r="N81" s="712"/>
      <c r="O81" s="666"/>
      <c r="P81" s="666"/>
      <c r="Q81" s="712"/>
      <c r="R81" s="666"/>
      <c r="S81" s="1159">
        <f>SUM(U82:U148)</f>
        <v>103420200</v>
      </c>
      <c r="T81" s="1159"/>
      <c r="U81" s="1160"/>
      <c r="V81" s="583"/>
      <c r="W81" s="583"/>
      <c r="X81" s="583"/>
      <c r="Y81" s="589"/>
      <c r="Z81" s="589"/>
      <c r="AA81" s="585"/>
      <c r="AB81" s="585"/>
      <c r="AC81" s="586"/>
      <c r="AD81" s="587"/>
      <c r="AE81" s="588"/>
    </row>
    <row r="82" spans="1:31" s="580" customFormat="1" ht="17.100000000000001" customHeight="1">
      <c r="A82" s="697"/>
      <c r="B82" s="698"/>
      <c r="C82" s="697"/>
      <c r="D82" s="698"/>
      <c r="E82" s="707"/>
      <c r="F82" s="707"/>
      <c r="G82" s="708"/>
      <c r="H82" s="708"/>
      <c r="I82" s="708"/>
      <c r="J82" s="709"/>
      <c r="K82" s="806" t="s">
        <v>819</v>
      </c>
      <c r="L82" s="711">
        <v>4503000</v>
      </c>
      <c r="M82" s="642" t="s">
        <v>595</v>
      </c>
      <c r="N82" s="712" t="s">
        <v>272</v>
      </c>
      <c r="O82" s="668">
        <v>1.2</v>
      </c>
      <c r="P82" s="666"/>
      <c r="Q82" s="712" t="s">
        <v>272</v>
      </c>
      <c r="R82" s="666">
        <v>1</v>
      </c>
      <c r="S82" s="666" t="s">
        <v>597</v>
      </c>
      <c r="T82" s="713" t="s">
        <v>2</v>
      </c>
      <c r="U82" s="802">
        <f>L82*O82*R82</f>
        <v>5403600</v>
      </c>
      <c r="V82" s="583"/>
      <c r="W82" s="583"/>
      <c r="X82" s="583"/>
      <c r="Y82" s="589"/>
      <c r="Z82" s="589"/>
      <c r="AA82" s="585"/>
      <c r="AB82" s="585"/>
      <c r="AC82" s="586"/>
      <c r="AD82" s="587"/>
      <c r="AE82" s="588"/>
    </row>
    <row r="83" spans="1:31" s="580" customFormat="1" ht="17.100000000000001" customHeight="1">
      <c r="A83" s="697"/>
      <c r="B83" s="698"/>
      <c r="C83" s="697"/>
      <c r="D83" s="698"/>
      <c r="E83" s="707"/>
      <c r="F83" s="707"/>
      <c r="G83" s="708"/>
      <c r="H83" s="708"/>
      <c r="I83" s="708"/>
      <c r="J83" s="709"/>
      <c r="K83" s="807" t="s">
        <v>820</v>
      </c>
      <c r="L83" s="711">
        <v>3177000</v>
      </c>
      <c r="M83" s="642" t="s">
        <v>595</v>
      </c>
      <c r="N83" s="712" t="s">
        <v>272</v>
      </c>
      <c r="O83" s="668">
        <v>0.6</v>
      </c>
      <c r="P83" s="666"/>
      <c r="Q83" s="712" t="s">
        <v>272</v>
      </c>
      <c r="R83" s="666">
        <v>1</v>
      </c>
      <c r="S83" s="666" t="s">
        <v>597</v>
      </c>
      <c r="T83" s="713" t="s">
        <v>2</v>
      </c>
      <c r="U83" s="802">
        <f>L83*O83*R83</f>
        <v>1906200</v>
      </c>
      <c r="V83" s="583"/>
      <c r="W83" s="583"/>
      <c r="X83" s="583"/>
      <c r="Y83" s="589"/>
      <c r="Z83" s="589"/>
      <c r="AA83" s="585"/>
      <c r="AB83" s="585"/>
      <c r="AC83" s="586"/>
      <c r="AD83" s="587"/>
      <c r="AE83" s="588"/>
    </row>
    <row r="84" spans="1:31" s="580" customFormat="1" ht="17.100000000000001" customHeight="1">
      <c r="A84" s="697"/>
      <c r="B84" s="698"/>
      <c r="C84" s="697"/>
      <c r="D84" s="698"/>
      <c r="E84" s="707"/>
      <c r="F84" s="707"/>
      <c r="G84" s="708"/>
      <c r="H84" s="708"/>
      <c r="I84" s="708"/>
      <c r="J84" s="709"/>
      <c r="K84" s="807" t="s">
        <v>821</v>
      </c>
      <c r="L84" s="711">
        <v>3258000</v>
      </c>
      <c r="M84" s="642" t="s">
        <v>595</v>
      </c>
      <c r="N84" s="712" t="s">
        <v>272</v>
      </c>
      <c r="O84" s="668">
        <v>0.6</v>
      </c>
      <c r="P84" s="666"/>
      <c r="Q84" s="712" t="s">
        <v>272</v>
      </c>
      <c r="R84" s="666">
        <v>1</v>
      </c>
      <c r="S84" s="666" t="s">
        <v>597</v>
      </c>
      <c r="T84" s="713" t="s">
        <v>2</v>
      </c>
      <c r="U84" s="802">
        <f>L84*O84*R84</f>
        <v>1954800</v>
      </c>
      <c r="V84" s="583"/>
      <c r="W84" s="583"/>
      <c r="X84" s="583"/>
      <c r="Y84" s="589"/>
      <c r="Z84" s="589"/>
      <c r="AA84" s="585"/>
      <c r="AB84" s="585"/>
      <c r="AC84" s="586"/>
      <c r="AD84" s="587"/>
      <c r="AE84" s="588"/>
    </row>
    <row r="85" spans="1:31" s="580" customFormat="1" ht="17.100000000000001" customHeight="1">
      <c r="A85" s="697"/>
      <c r="B85" s="698"/>
      <c r="C85" s="697"/>
      <c r="D85" s="698"/>
      <c r="E85" s="707"/>
      <c r="F85" s="707"/>
      <c r="G85" s="708"/>
      <c r="H85" s="708"/>
      <c r="I85" s="708"/>
      <c r="J85" s="709"/>
      <c r="K85" s="807" t="s">
        <v>822</v>
      </c>
      <c r="L85" s="711">
        <v>2390000</v>
      </c>
      <c r="M85" s="642" t="s">
        <v>595</v>
      </c>
      <c r="N85" s="712" t="s">
        <v>272</v>
      </c>
      <c r="O85" s="668">
        <v>0.6</v>
      </c>
      <c r="P85" s="666"/>
      <c r="Q85" s="712" t="s">
        <v>272</v>
      </c>
      <c r="R85" s="666">
        <v>1</v>
      </c>
      <c r="S85" s="666" t="s">
        <v>597</v>
      </c>
      <c r="T85" s="713" t="s">
        <v>2</v>
      </c>
      <c r="U85" s="802">
        <f>L85*O85*R85</f>
        <v>1434000</v>
      </c>
      <c r="V85" s="583"/>
      <c r="W85" s="583"/>
      <c r="X85" s="583"/>
      <c r="Y85" s="589"/>
      <c r="Z85" s="589"/>
      <c r="AA85" s="585"/>
      <c r="AB85" s="585"/>
      <c r="AC85" s="586"/>
      <c r="AD85" s="587"/>
      <c r="AE85" s="588"/>
    </row>
    <row r="86" spans="1:31" s="580" customFormat="1" ht="17.100000000000001" customHeight="1">
      <c r="A86" s="697"/>
      <c r="B86" s="698"/>
      <c r="C86" s="697"/>
      <c r="D86" s="698"/>
      <c r="E86" s="707"/>
      <c r="F86" s="707"/>
      <c r="G86" s="708"/>
      <c r="H86" s="708"/>
      <c r="I86" s="708"/>
      <c r="J86" s="709"/>
      <c r="K86" s="807" t="s">
        <v>823</v>
      </c>
      <c r="L86" s="711">
        <v>2453000</v>
      </c>
      <c r="M86" s="642" t="s">
        <v>595</v>
      </c>
      <c r="N86" s="712" t="s">
        <v>272</v>
      </c>
      <c r="O86" s="668">
        <v>0.6</v>
      </c>
      <c r="P86" s="666"/>
      <c r="Q86" s="712" t="s">
        <v>272</v>
      </c>
      <c r="R86" s="666">
        <v>1</v>
      </c>
      <c r="S86" s="666" t="s">
        <v>597</v>
      </c>
      <c r="T86" s="713" t="s">
        <v>2</v>
      </c>
      <c r="U86" s="802">
        <f t="shared" ref="U86:U140" si="4">L86*O86*R86</f>
        <v>1471800</v>
      </c>
      <c r="V86" s="583"/>
      <c r="W86" s="583"/>
      <c r="X86" s="583"/>
      <c r="Y86" s="589"/>
      <c r="Z86" s="589"/>
      <c r="AA86" s="585"/>
      <c r="AB86" s="585"/>
      <c r="AC86" s="586"/>
      <c r="AD86" s="587"/>
      <c r="AE86" s="588"/>
    </row>
    <row r="87" spans="1:31" s="580" customFormat="1" ht="17.100000000000001" hidden="1" customHeight="1">
      <c r="A87" s="697"/>
      <c r="B87" s="698"/>
      <c r="C87" s="697"/>
      <c r="D87" s="698"/>
      <c r="E87" s="707"/>
      <c r="F87" s="707"/>
      <c r="G87" s="708"/>
      <c r="H87" s="708"/>
      <c r="I87" s="708"/>
      <c r="J87" s="709"/>
      <c r="K87" s="710"/>
      <c r="L87" s="711"/>
      <c r="M87" s="642"/>
      <c r="N87" s="712"/>
      <c r="O87" s="668"/>
      <c r="P87" s="666"/>
      <c r="Q87" s="712"/>
      <c r="R87" s="666"/>
      <c r="S87" s="666"/>
      <c r="T87" s="713"/>
      <c r="U87" s="802"/>
      <c r="V87" s="583"/>
      <c r="W87" s="583"/>
      <c r="X87" s="583"/>
      <c r="Y87" s="589"/>
      <c r="Z87" s="589"/>
      <c r="AA87" s="585"/>
      <c r="AB87" s="585"/>
      <c r="AC87" s="586"/>
      <c r="AD87" s="587"/>
      <c r="AE87" s="588"/>
    </row>
    <row r="88" spans="1:31" s="580" customFormat="1" ht="17.100000000000001" customHeight="1">
      <c r="A88" s="697"/>
      <c r="B88" s="698"/>
      <c r="C88" s="697"/>
      <c r="D88" s="698"/>
      <c r="E88" s="707"/>
      <c r="F88" s="707"/>
      <c r="G88" s="708"/>
      <c r="H88" s="708"/>
      <c r="I88" s="708"/>
      <c r="J88" s="709"/>
      <c r="K88" s="710" t="s">
        <v>825</v>
      </c>
      <c r="L88" s="711">
        <v>2707000</v>
      </c>
      <c r="M88" s="642" t="s">
        <v>595</v>
      </c>
      <c r="N88" s="712" t="s">
        <v>272</v>
      </c>
      <c r="O88" s="668">
        <v>0.6</v>
      </c>
      <c r="P88" s="666"/>
      <c r="Q88" s="712" t="s">
        <v>272</v>
      </c>
      <c r="R88" s="666">
        <v>1</v>
      </c>
      <c r="S88" s="666" t="s">
        <v>597</v>
      </c>
      <c r="T88" s="713" t="s">
        <v>2</v>
      </c>
      <c r="U88" s="802">
        <f t="shared" si="4"/>
        <v>1624200</v>
      </c>
      <c r="V88" s="583"/>
      <c r="W88" s="583"/>
      <c r="X88" s="583"/>
      <c r="Y88" s="589"/>
      <c r="Z88" s="589"/>
      <c r="AA88" s="585"/>
      <c r="AB88" s="585"/>
      <c r="AC88" s="586"/>
      <c r="AD88" s="587"/>
      <c r="AE88" s="588"/>
    </row>
    <row r="89" spans="1:31" s="580" customFormat="1" ht="17.100000000000001" customHeight="1">
      <c r="A89" s="697"/>
      <c r="B89" s="698"/>
      <c r="C89" s="697"/>
      <c r="D89" s="698"/>
      <c r="E89" s="707"/>
      <c r="F89" s="707"/>
      <c r="G89" s="708"/>
      <c r="H89" s="708"/>
      <c r="I89" s="708"/>
      <c r="J89" s="709"/>
      <c r="K89" s="710" t="s">
        <v>826</v>
      </c>
      <c r="L89" s="711">
        <v>2802000</v>
      </c>
      <c r="M89" s="642" t="s">
        <v>595</v>
      </c>
      <c r="N89" s="712" t="s">
        <v>272</v>
      </c>
      <c r="O89" s="668">
        <v>0.6</v>
      </c>
      <c r="P89" s="666"/>
      <c r="Q89" s="712" t="s">
        <v>272</v>
      </c>
      <c r="R89" s="666">
        <v>1</v>
      </c>
      <c r="S89" s="666" t="s">
        <v>597</v>
      </c>
      <c r="T89" s="713" t="s">
        <v>2</v>
      </c>
      <c r="U89" s="802">
        <f t="shared" si="4"/>
        <v>1681200</v>
      </c>
      <c r="V89" s="583"/>
      <c r="W89" s="583"/>
      <c r="X89" s="583"/>
      <c r="Y89" s="589"/>
      <c r="Z89" s="589"/>
      <c r="AA89" s="585"/>
      <c r="AB89" s="585"/>
      <c r="AC89" s="586"/>
      <c r="AD89" s="587"/>
      <c r="AE89" s="588"/>
    </row>
    <row r="90" spans="1:31" s="580" customFormat="1" ht="17.100000000000001" customHeight="1">
      <c r="A90" s="697"/>
      <c r="B90" s="698"/>
      <c r="C90" s="697"/>
      <c r="D90" s="698"/>
      <c r="E90" s="707"/>
      <c r="F90" s="707"/>
      <c r="G90" s="708"/>
      <c r="H90" s="708"/>
      <c r="I90" s="708"/>
      <c r="J90" s="709"/>
      <c r="K90" s="710" t="s">
        <v>827</v>
      </c>
      <c r="L90" s="711">
        <v>1799000</v>
      </c>
      <c r="M90" s="642" t="s">
        <v>595</v>
      </c>
      <c r="N90" s="712" t="s">
        <v>272</v>
      </c>
      <c r="O90" s="668">
        <v>0.6</v>
      </c>
      <c r="P90" s="666"/>
      <c r="Q90" s="712" t="s">
        <v>272</v>
      </c>
      <c r="R90" s="666">
        <v>1</v>
      </c>
      <c r="S90" s="666" t="s">
        <v>597</v>
      </c>
      <c r="T90" s="713" t="s">
        <v>2</v>
      </c>
      <c r="U90" s="802">
        <f t="shared" si="4"/>
        <v>1079400</v>
      </c>
      <c r="V90" s="583"/>
      <c r="W90" s="583"/>
      <c r="X90" s="583"/>
      <c r="Y90" s="589"/>
      <c r="Z90" s="589"/>
      <c r="AA90" s="585"/>
      <c r="AB90" s="585"/>
      <c r="AC90" s="586"/>
      <c r="AD90" s="587"/>
      <c r="AE90" s="588"/>
    </row>
    <row r="91" spans="1:31" s="580" customFormat="1" ht="17.100000000000001" customHeight="1">
      <c r="A91" s="697"/>
      <c r="B91" s="698"/>
      <c r="C91" s="697"/>
      <c r="D91" s="698"/>
      <c r="E91" s="707"/>
      <c r="F91" s="707"/>
      <c r="G91" s="708"/>
      <c r="H91" s="708"/>
      <c r="I91" s="708"/>
      <c r="J91" s="709"/>
      <c r="K91" s="710" t="s">
        <v>828</v>
      </c>
      <c r="L91" s="711">
        <v>1856000</v>
      </c>
      <c r="M91" s="642" t="s">
        <v>595</v>
      </c>
      <c r="N91" s="712" t="s">
        <v>272</v>
      </c>
      <c r="O91" s="668">
        <v>0.6</v>
      </c>
      <c r="P91" s="666"/>
      <c r="Q91" s="712" t="s">
        <v>272</v>
      </c>
      <c r="R91" s="666">
        <v>1</v>
      </c>
      <c r="S91" s="666" t="s">
        <v>597</v>
      </c>
      <c r="T91" s="713" t="s">
        <v>2</v>
      </c>
      <c r="U91" s="802">
        <f t="shared" si="4"/>
        <v>1113600</v>
      </c>
      <c r="V91" s="583"/>
      <c r="W91" s="583"/>
      <c r="X91" s="583"/>
      <c r="Y91" s="589"/>
      <c r="Z91" s="589"/>
      <c r="AA91" s="585"/>
      <c r="AB91" s="585"/>
      <c r="AC91" s="586"/>
      <c r="AD91" s="587"/>
      <c r="AE91" s="588"/>
    </row>
    <row r="92" spans="1:31" s="580" customFormat="1" ht="17.100000000000001" customHeight="1">
      <c r="A92" s="697"/>
      <c r="B92" s="698"/>
      <c r="C92" s="697"/>
      <c r="D92" s="698"/>
      <c r="E92" s="707"/>
      <c r="F92" s="707"/>
      <c r="G92" s="708"/>
      <c r="H92" s="708"/>
      <c r="I92" s="708"/>
      <c r="J92" s="709"/>
      <c r="K92" s="710" t="s">
        <v>827</v>
      </c>
      <c r="L92" s="711">
        <v>1799000</v>
      </c>
      <c r="M92" s="642" t="s">
        <v>595</v>
      </c>
      <c r="N92" s="712" t="s">
        <v>272</v>
      </c>
      <c r="O92" s="668">
        <v>0.6</v>
      </c>
      <c r="P92" s="666"/>
      <c r="Q92" s="712" t="s">
        <v>272</v>
      </c>
      <c r="R92" s="666">
        <v>1</v>
      </c>
      <c r="S92" s="666" t="s">
        <v>597</v>
      </c>
      <c r="T92" s="713" t="s">
        <v>2</v>
      </c>
      <c r="U92" s="802">
        <f t="shared" si="4"/>
        <v>1079400</v>
      </c>
      <c r="V92" s="583"/>
      <c r="W92" s="583"/>
      <c r="X92" s="583"/>
      <c r="Y92" s="589"/>
      <c r="Z92" s="589"/>
      <c r="AA92" s="585"/>
      <c r="AB92" s="585"/>
      <c r="AC92" s="586"/>
      <c r="AD92" s="587"/>
      <c r="AE92" s="588"/>
    </row>
    <row r="93" spans="1:31" s="580" customFormat="1" ht="17.100000000000001" customHeight="1">
      <c r="A93" s="697"/>
      <c r="B93" s="698"/>
      <c r="C93" s="697"/>
      <c r="D93" s="698"/>
      <c r="E93" s="707"/>
      <c r="F93" s="707"/>
      <c r="G93" s="708"/>
      <c r="H93" s="708"/>
      <c r="I93" s="708"/>
      <c r="J93" s="709"/>
      <c r="K93" s="710" t="s">
        <v>828</v>
      </c>
      <c r="L93" s="711">
        <v>1856000</v>
      </c>
      <c r="M93" s="642" t="s">
        <v>595</v>
      </c>
      <c r="N93" s="712" t="s">
        <v>272</v>
      </c>
      <c r="O93" s="668">
        <v>0.6</v>
      </c>
      <c r="P93" s="666"/>
      <c r="Q93" s="712" t="s">
        <v>272</v>
      </c>
      <c r="R93" s="666">
        <v>1</v>
      </c>
      <c r="S93" s="666" t="s">
        <v>597</v>
      </c>
      <c r="T93" s="713" t="s">
        <v>2</v>
      </c>
      <c r="U93" s="802">
        <f t="shared" si="4"/>
        <v>1113600</v>
      </c>
      <c r="V93" s="583"/>
      <c r="W93" s="583"/>
      <c r="X93" s="583"/>
      <c r="Y93" s="589"/>
      <c r="Z93" s="589"/>
      <c r="AA93" s="585"/>
      <c r="AB93" s="585"/>
      <c r="AC93" s="586"/>
      <c r="AD93" s="587"/>
      <c r="AE93" s="588"/>
    </row>
    <row r="94" spans="1:31" s="580" customFormat="1" ht="17.100000000000001" customHeight="1">
      <c r="A94" s="697"/>
      <c r="B94" s="698"/>
      <c r="C94" s="697"/>
      <c r="D94" s="698"/>
      <c r="E94" s="707"/>
      <c r="F94" s="707"/>
      <c r="G94" s="708"/>
      <c r="H94" s="708"/>
      <c r="I94" s="708"/>
      <c r="J94" s="709"/>
      <c r="K94" s="710" t="s">
        <v>827</v>
      </c>
      <c r="L94" s="711">
        <v>1799000</v>
      </c>
      <c r="M94" s="642" t="s">
        <v>595</v>
      </c>
      <c r="N94" s="847" t="s">
        <v>272</v>
      </c>
      <c r="O94" s="668">
        <v>1.2</v>
      </c>
      <c r="P94" s="666"/>
      <c r="Q94" s="847" t="s">
        <v>272</v>
      </c>
      <c r="R94" s="666">
        <v>1</v>
      </c>
      <c r="S94" s="666" t="s">
        <v>597</v>
      </c>
      <c r="T94" s="713" t="s">
        <v>2</v>
      </c>
      <c r="U94" s="802">
        <f t="shared" si="4"/>
        <v>2158800</v>
      </c>
      <c r="V94" s="583"/>
      <c r="W94" s="583"/>
      <c r="X94" s="583"/>
      <c r="Y94" s="589"/>
      <c r="Z94" s="589"/>
      <c r="AA94" s="585"/>
      <c r="AB94" s="585"/>
      <c r="AC94" s="586"/>
      <c r="AD94" s="587"/>
      <c r="AE94" s="588"/>
    </row>
    <row r="95" spans="1:31" s="580" customFormat="1" ht="17.100000000000001" customHeight="1">
      <c r="A95" s="697"/>
      <c r="B95" s="698"/>
      <c r="C95" s="697"/>
      <c r="D95" s="698"/>
      <c r="E95" s="707"/>
      <c r="F95" s="707"/>
      <c r="G95" s="708"/>
      <c r="H95" s="708"/>
      <c r="I95" s="708"/>
      <c r="J95" s="709"/>
      <c r="K95" s="710" t="s">
        <v>831</v>
      </c>
      <c r="L95" s="711">
        <v>2325000</v>
      </c>
      <c r="M95" s="642" t="s">
        <v>595</v>
      </c>
      <c r="N95" s="712" t="s">
        <v>272</v>
      </c>
      <c r="O95" s="668">
        <v>0.6</v>
      </c>
      <c r="P95" s="666"/>
      <c r="Q95" s="712" t="s">
        <v>272</v>
      </c>
      <c r="R95" s="666">
        <v>1</v>
      </c>
      <c r="S95" s="666" t="s">
        <v>597</v>
      </c>
      <c r="T95" s="713" t="s">
        <v>2</v>
      </c>
      <c r="U95" s="802">
        <f t="shared" si="4"/>
        <v>1395000</v>
      </c>
      <c r="V95" s="583"/>
      <c r="W95" s="583"/>
      <c r="X95" s="583"/>
      <c r="Y95" s="589"/>
      <c r="Z95" s="589"/>
      <c r="AA95" s="585"/>
      <c r="AB95" s="585"/>
      <c r="AC95" s="586"/>
      <c r="AD95" s="587"/>
      <c r="AE95" s="588"/>
    </row>
    <row r="96" spans="1:31" s="580" customFormat="1" ht="17.100000000000001" customHeight="1">
      <c r="A96" s="697"/>
      <c r="B96" s="698"/>
      <c r="C96" s="697"/>
      <c r="D96" s="698"/>
      <c r="E96" s="707"/>
      <c r="F96" s="707"/>
      <c r="G96" s="708"/>
      <c r="H96" s="708"/>
      <c r="I96" s="708"/>
      <c r="J96" s="709"/>
      <c r="K96" s="710" t="s">
        <v>822</v>
      </c>
      <c r="L96" s="711">
        <v>2390000</v>
      </c>
      <c r="M96" s="642" t="s">
        <v>595</v>
      </c>
      <c r="N96" s="712" t="s">
        <v>272</v>
      </c>
      <c r="O96" s="668">
        <v>0.6</v>
      </c>
      <c r="P96" s="666"/>
      <c r="Q96" s="712" t="s">
        <v>272</v>
      </c>
      <c r="R96" s="666">
        <v>1</v>
      </c>
      <c r="S96" s="666" t="s">
        <v>597</v>
      </c>
      <c r="T96" s="713" t="s">
        <v>2</v>
      </c>
      <c r="U96" s="802">
        <f t="shared" si="4"/>
        <v>1434000</v>
      </c>
      <c r="V96" s="583"/>
      <c r="W96" s="583"/>
      <c r="X96" s="583"/>
      <c r="Y96" s="589"/>
      <c r="Z96" s="589"/>
      <c r="AA96" s="585"/>
      <c r="AB96" s="585"/>
      <c r="AC96" s="586"/>
      <c r="AD96" s="587"/>
      <c r="AE96" s="588"/>
    </row>
    <row r="97" spans="1:31" s="580" customFormat="1" ht="17.100000000000001" customHeight="1">
      <c r="A97" s="697"/>
      <c r="B97" s="698"/>
      <c r="C97" s="697"/>
      <c r="D97" s="698"/>
      <c r="E97" s="707"/>
      <c r="F97" s="707"/>
      <c r="G97" s="708"/>
      <c r="H97" s="708"/>
      <c r="I97" s="708"/>
      <c r="J97" s="709"/>
      <c r="K97" s="710" t="s">
        <v>832</v>
      </c>
      <c r="L97" s="711">
        <v>1575000</v>
      </c>
      <c r="M97" s="642" t="s">
        <v>595</v>
      </c>
      <c r="N97" s="712" t="s">
        <v>272</v>
      </c>
      <c r="O97" s="668">
        <v>0.6</v>
      </c>
      <c r="P97" s="666"/>
      <c r="Q97" s="712" t="s">
        <v>272</v>
      </c>
      <c r="R97" s="666">
        <v>1</v>
      </c>
      <c r="S97" s="666" t="s">
        <v>597</v>
      </c>
      <c r="T97" s="713" t="s">
        <v>2</v>
      </c>
      <c r="U97" s="802">
        <f t="shared" si="4"/>
        <v>945000</v>
      </c>
      <c r="V97" s="583"/>
      <c r="W97" s="583"/>
      <c r="X97" s="583"/>
      <c r="Y97" s="589"/>
      <c r="Z97" s="589"/>
      <c r="AA97" s="585"/>
      <c r="AB97" s="585"/>
      <c r="AC97" s="586"/>
      <c r="AD97" s="587"/>
      <c r="AE97" s="588"/>
    </row>
    <row r="98" spans="1:31" s="580" customFormat="1" ht="17.100000000000001" customHeight="1">
      <c r="A98" s="848"/>
      <c r="B98" s="849"/>
      <c r="C98" s="848"/>
      <c r="D98" s="849"/>
      <c r="E98" s="729"/>
      <c r="F98" s="729"/>
      <c r="G98" s="689"/>
      <c r="H98" s="689"/>
      <c r="I98" s="689"/>
      <c r="J98" s="719"/>
      <c r="K98" s="797" t="s">
        <v>833</v>
      </c>
      <c r="L98" s="721">
        <v>1622000</v>
      </c>
      <c r="M98" s="644" t="s">
        <v>595</v>
      </c>
      <c r="N98" s="722" t="s">
        <v>272</v>
      </c>
      <c r="O98" s="669">
        <v>0.6</v>
      </c>
      <c r="P98" s="667"/>
      <c r="Q98" s="722" t="s">
        <v>272</v>
      </c>
      <c r="R98" s="667">
        <v>1</v>
      </c>
      <c r="S98" s="667" t="s">
        <v>597</v>
      </c>
      <c r="T98" s="723" t="s">
        <v>2</v>
      </c>
      <c r="U98" s="804">
        <f t="shared" si="4"/>
        <v>973200</v>
      </c>
      <c r="V98" s="583"/>
      <c r="W98" s="583"/>
      <c r="X98" s="583"/>
      <c r="Y98" s="589"/>
      <c r="Z98" s="589"/>
      <c r="AA98" s="585"/>
      <c r="AB98" s="585"/>
      <c r="AC98" s="586"/>
      <c r="AD98" s="587"/>
      <c r="AE98" s="588"/>
    </row>
    <row r="99" spans="1:31" s="580" customFormat="1" ht="17.100000000000001" customHeight="1">
      <c r="A99" s="697"/>
      <c r="B99" s="698"/>
      <c r="C99" s="697"/>
      <c r="D99" s="698"/>
      <c r="E99" s="707"/>
      <c r="F99" s="707"/>
      <c r="G99" s="708"/>
      <c r="H99" s="708"/>
      <c r="I99" s="708"/>
      <c r="J99" s="709"/>
      <c r="K99" s="710" t="s">
        <v>822</v>
      </c>
      <c r="L99" s="711">
        <v>2390000</v>
      </c>
      <c r="M99" s="642" t="s">
        <v>595</v>
      </c>
      <c r="N99" s="712" t="s">
        <v>272</v>
      </c>
      <c r="O99" s="668">
        <v>1.2</v>
      </c>
      <c r="P99" s="666"/>
      <c r="Q99" s="712" t="s">
        <v>272</v>
      </c>
      <c r="R99" s="666">
        <v>1</v>
      </c>
      <c r="S99" s="666" t="s">
        <v>597</v>
      </c>
      <c r="T99" s="713" t="s">
        <v>2</v>
      </c>
      <c r="U99" s="802">
        <f t="shared" si="4"/>
        <v>2868000</v>
      </c>
      <c r="V99" s="583"/>
      <c r="W99" s="583"/>
      <c r="X99" s="583"/>
      <c r="Y99" s="589"/>
      <c r="Z99" s="589"/>
      <c r="AA99" s="585"/>
      <c r="AB99" s="585"/>
      <c r="AC99" s="586"/>
      <c r="AD99" s="587"/>
      <c r="AE99" s="588"/>
    </row>
    <row r="100" spans="1:31" s="580" customFormat="1" ht="17.100000000000001" customHeight="1">
      <c r="A100" s="697"/>
      <c r="B100" s="698"/>
      <c r="C100" s="697"/>
      <c r="D100" s="698"/>
      <c r="E100" s="707"/>
      <c r="F100" s="707"/>
      <c r="G100" s="708"/>
      <c r="H100" s="708"/>
      <c r="I100" s="708"/>
      <c r="J100" s="709"/>
      <c r="K100" s="710" t="s">
        <v>835</v>
      </c>
      <c r="L100" s="711">
        <v>2026000</v>
      </c>
      <c r="M100" s="642" t="s">
        <v>595</v>
      </c>
      <c r="N100" s="712" t="s">
        <v>272</v>
      </c>
      <c r="O100" s="668">
        <v>0.6</v>
      </c>
      <c r="P100" s="666"/>
      <c r="Q100" s="712" t="s">
        <v>272</v>
      </c>
      <c r="R100" s="666">
        <v>1</v>
      </c>
      <c r="S100" s="666" t="s">
        <v>597</v>
      </c>
      <c r="T100" s="713" t="s">
        <v>2</v>
      </c>
      <c r="U100" s="802">
        <f t="shared" si="4"/>
        <v>1215600</v>
      </c>
      <c r="V100" s="583"/>
      <c r="W100" s="583"/>
      <c r="X100" s="583"/>
      <c r="Y100" s="589"/>
      <c r="Z100" s="589"/>
      <c r="AA100" s="585"/>
      <c r="AB100" s="585"/>
      <c r="AC100" s="586"/>
      <c r="AD100" s="587"/>
      <c r="AE100" s="588"/>
    </row>
    <row r="101" spans="1:31" s="580" customFormat="1" ht="17.100000000000001" customHeight="1">
      <c r="A101" s="697"/>
      <c r="B101" s="698"/>
      <c r="C101" s="697"/>
      <c r="D101" s="698"/>
      <c r="E101" s="707"/>
      <c r="F101" s="707"/>
      <c r="G101" s="708"/>
      <c r="H101" s="708"/>
      <c r="I101" s="708"/>
      <c r="J101" s="709"/>
      <c r="K101" s="710" t="s">
        <v>836</v>
      </c>
      <c r="L101" s="711">
        <v>2075000</v>
      </c>
      <c r="M101" s="642" t="s">
        <v>595</v>
      </c>
      <c r="N101" s="712" t="s">
        <v>272</v>
      </c>
      <c r="O101" s="668">
        <v>0.6</v>
      </c>
      <c r="P101" s="666"/>
      <c r="Q101" s="712" t="s">
        <v>272</v>
      </c>
      <c r="R101" s="666">
        <v>1</v>
      </c>
      <c r="S101" s="666" t="s">
        <v>597</v>
      </c>
      <c r="T101" s="713" t="s">
        <v>2</v>
      </c>
      <c r="U101" s="802">
        <f t="shared" si="4"/>
        <v>1245000</v>
      </c>
      <c r="V101" s="583"/>
      <c r="W101" s="583"/>
      <c r="X101" s="583"/>
      <c r="Y101" s="589"/>
      <c r="Z101" s="589"/>
      <c r="AA101" s="585"/>
      <c r="AB101" s="585"/>
      <c r="AC101" s="586"/>
      <c r="AD101" s="587"/>
      <c r="AE101" s="588"/>
    </row>
    <row r="102" spans="1:31" s="580" customFormat="1" ht="21.75" customHeight="1">
      <c r="A102" s="697"/>
      <c r="B102" s="698"/>
      <c r="C102" s="697"/>
      <c r="D102" s="698"/>
      <c r="E102" s="707"/>
      <c r="F102" s="707"/>
      <c r="G102" s="708"/>
      <c r="H102" s="708"/>
      <c r="I102" s="708"/>
      <c r="J102" s="709"/>
      <c r="K102" s="807" t="s">
        <v>895</v>
      </c>
      <c r="L102" s="711">
        <v>3084000</v>
      </c>
      <c r="M102" s="642" t="s">
        <v>595</v>
      </c>
      <c r="N102" s="712" t="s">
        <v>272</v>
      </c>
      <c r="O102" s="668">
        <v>0.6</v>
      </c>
      <c r="P102" s="666"/>
      <c r="Q102" s="712" t="s">
        <v>272</v>
      </c>
      <c r="R102" s="666">
        <v>1</v>
      </c>
      <c r="S102" s="666" t="s">
        <v>597</v>
      </c>
      <c r="T102" s="713" t="s">
        <v>2</v>
      </c>
      <c r="U102" s="802">
        <f t="shared" si="4"/>
        <v>1850400</v>
      </c>
      <c r="V102" s="583"/>
      <c r="W102" s="583"/>
      <c r="X102" s="583"/>
      <c r="Y102" s="589"/>
      <c r="Z102" s="589"/>
      <c r="AA102" s="585"/>
      <c r="AB102" s="585"/>
      <c r="AC102" s="586"/>
      <c r="AD102" s="587"/>
      <c r="AE102" s="588"/>
    </row>
    <row r="103" spans="1:31" s="580" customFormat="1" ht="21.75" customHeight="1">
      <c r="A103" s="697"/>
      <c r="B103" s="698"/>
      <c r="C103" s="697"/>
      <c r="D103" s="698"/>
      <c r="E103" s="707"/>
      <c r="F103" s="707"/>
      <c r="G103" s="708"/>
      <c r="H103" s="708"/>
      <c r="I103" s="708"/>
      <c r="J103" s="709"/>
      <c r="K103" s="807" t="s">
        <v>896</v>
      </c>
      <c r="L103" s="711">
        <v>3132000</v>
      </c>
      <c r="M103" s="642" t="s">
        <v>595</v>
      </c>
      <c r="N103" s="712" t="s">
        <v>272</v>
      </c>
      <c r="O103" s="668">
        <v>0.6</v>
      </c>
      <c r="P103" s="666"/>
      <c r="Q103" s="712" t="s">
        <v>272</v>
      </c>
      <c r="R103" s="666">
        <v>1</v>
      </c>
      <c r="S103" s="666" t="s">
        <v>597</v>
      </c>
      <c r="T103" s="713" t="s">
        <v>2</v>
      </c>
      <c r="U103" s="802">
        <f t="shared" si="4"/>
        <v>1879200</v>
      </c>
      <c r="V103" s="583"/>
      <c r="W103" s="583"/>
      <c r="X103" s="583"/>
      <c r="Y103" s="589"/>
      <c r="Z103" s="589"/>
      <c r="AA103" s="585"/>
      <c r="AB103" s="585"/>
      <c r="AC103" s="586"/>
      <c r="AD103" s="587"/>
      <c r="AE103" s="588"/>
    </row>
    <row r="104" spans="1:31" s="580" customFormat="1" ht="17.100000000000001" customHeight="1">
      <c r="A104" s="697"/>
      <c r="B104" s="698"/>
      <c r="C104" s="697"/>
      <c r="D104" s="698"/>
      <c r="E104" s="707"/>
      <c r="F104" s="707"/>
      <c r="G104" s="708"/>
      <c r="H104" s="708"/>
      <c r="I104" s="708"/>
      <c r="J104" s="709"/>
      <c r="K104" s="710" t="s">
        <v>858</v>
      </c>
      <c r="L104" s="711">
        <v>2684000</v>
      </c>
      <c r="M104" s="642" t="s">
        <v>595</v>
      </c>
      <c r="N104" s="712" t="s">
        <v>272</v>
      </c>
      <c r="O104" s="668">
        <v>0.6</v>
      </c>
      <c r="P104" s="666"/>
      <c r="Q104" s="712" t="s">
        <v>272</v>
      </c>
      <c r="R104" s="666">
        <v>1</v>
      </c>
      <c r="S104" s="666" t="s">
        <v>597</v>
      </c>
      <c r="T104" s="713" t="s">
        <v>2</v>
      </c>
      <c r="U104" s="802">
        <f t="shared" si="4"/>
        <v>1610400</v>
      </c>
      <c r="V104" s="583"/>
      <c r="W104" s="583"/>
      <c r="X104" s="583"/>
      <c r="Y104" s="589"/>
      <c r="Z104" s="589"/>
      <c r="AA104" s="585"/>
      <c r="AB104" s="585"/>
      <c r="AC104" s="586"/>
      <c r="AD104" s="587"/>
      <c r="AE104" s="588"/>
    </row>
    <row r="105" spans="1:31" s="580" customFormat="1" ht="17.100000000000001" customHeight="1">
      <c r="A105" s="697"/>
      <c r="B105" s="698"/>
      <c r="C105" s="697"/>
      <c r="D105" s="698"/>
      <c r="E105" s="707"/>
      <c r="F105" s="707"/>
      <c r="G105" s="708"/>
      <c r="H105" s="708"/>
      <c r="I105" s="708"/>
      <c r="J105" s="709"/>
      <c r="K105" s="710" t="s">
        <v>859</v>
      </c>
      <c r="L105" s="711">
        <v>2734000</v>
      </c>
      <c r="M105" s="642" t="s">
        <v>595</v>
      </c>
      <c r="N105" s="712" t="s">
        <v>272</v>
      </c>
      <c r="O105" s="668">
        <v>0.6</v>
      </c>
      <c r="P105" s="666"/>
      <c r="Q105" s="712" t="s">
        <v>272</v>
      </c>
      <c r="R105" s="666">
        <v>1</v>
      </c>
      <c r="S105" s="666" t="s">
        <v>597</v>
      </c>
      <c r="T105" s="713" t="s">
        <v>2</v>
      </c>
      <c r="U105" s="802">
        <f t="shared" si="4"/>
        <v>1640400</v>
      </c>
      <c r="V105" s="583"/>
      <c r="W105" s="583"/>
      <c r="X105" s="583"/>
      <c r="Y105" s="589"/>
      <c r="Z105" s="589"/>
      <c r="AA105" s="585"/>
      <c r="AB105" s="585"/>
      <c r="AC105" s="586"/>
      <c r="AD105" s="587"/>
      <c r="AE105" s="588"/>
    </row>
    <row r="106" spans="1:31" s="580" customFormat="1" ht="17.100000000000001" customHeight="1">
      <c r="A106" s="697"/>
      <c r="B106" s="698"/>
      <c r="C106" s="697"/>
      <c r="D106" s="698"/>
      <c r="E106" s="707"/>
      <c r="F106" s="707"/>
      <c r="G106" s="708"/>
      <c r="H106" s="708"/>
      <c r="I106" s="708"/>
      <c r="J106" s="709"/>
      <c r="K106" s="710" t="s">
        <v>860</v>
      </c>
      <c r="L106" s="711">
        <v>1996000</v>
      </c>
      <c r="M106" s="642" t="s">
        <v>595</v>
      </c>
      <c r="N106" s="712" t="s">
        <v>272</v>
      </c>
      <c r="O106" s="668">
        <v>0.6</v>
      </c>
      <c r="P106" s="666"/>
      <c r="Q106" s="712" t="s">
        <v>272</v>
      </c>
      <c r="R106" s="666">
        <v>1</v>
      </c>
      <c r="S106" s="666" t="s">
        <v>597</v>
      </c>
      <c r="T106" s="713" t="s">
        <v>2</v>
      </c>
      <c r="U106" s="802">
        <f t="shared" si="4"/>
        <v>1197600</v>
      </c>
      <c r="V106" s="583"/>
      <c r="W106" s="583"/>
      <c r="X106" s="583"/>
      <c r="Y106" s="589"/>
      <c r="Z106" s="589"/>
      <c r="AA106" s="585"/>
      <c r="AB106" s="585"/>
      <c r="AC106" s="586"/>
      <c r="AD106" s="587"/>
      <c r="AE106" s="588"/>
    </row>
    <row r="107" spans="1:31" s="580" customFormat="1" ht="17.100000000000001" customHeight="1">
      <c r="A107" s="697"/>
      <c r="B107" s="698"/>
      <c r="C107" s="697"/>
      <c r="D107" s="698"/>
      <c r="E107" s="707"/>
      <c r="F107" s="707"/>
      <c r="G107" s="708"/>
      <c r="H107" s="708"/>
      <c r="I107" s="708"/>
      <c r="J107" s="709"/>
      <c r="K107" s="710" t="s">
        <v>861</v>
      </c>
      <c r="L107" s="711">
        <v>2091000</v>
      </c>
      <c r="M107" s="642" t="s">
        <v>595</v>
      </c>
      <c r="N107" s="712" t="s">
        <v>272</v>
      </c>
      <c r="O107" s="668">
        <v>0.6</v>
      </c>
      <c r="P107" s="666"/>
      <c r="Q107" s="712" t="s">
        <v>272</v>
      </c>
      <c r="R107" s="666">
        <v>1</v>
      </c>
      <c r="S107" s="666" t="s">
        <v>597</v>
      </c>
      <c r="T107" s="713" t="s">
        <v>2</v>
      </c>
      <c r="U107" s="802">
        <f t="shared" si="4"/>
        <v>1254600</v>
      </c>
      <c r="V107" s="583"/>
      <c r="W107" s="583"/>
      <c r="X107" s="583"/>
      <c r="Y107" s="589"/>
      <c r="Z107" s="589"/>
      <c r="AA107" s="585"/>
      <c r="AB107" s="585"/>
      <c r="AC107" s="586"/>
      <c r="AD107" s="587"/>
      <c r="AE107" s="588"/>
    </row>
    <row r="108" spans="1:31" s="580" customFormat="1" ht="17.100000000000001" customHeight="1">
      <c r="A108" s="697"/>
      <c r="B108" s="698"/>
      <c r="C108" s="697"/>
      <c r="D108" s="698"/>
      <c r="E108" s="707"/>
      <c r="F108" s="707"/>
      <c r="G108" s="708"/>
      <c r="H108" s="708"/>
      <c r="I108" s="708"/>
      <c r="J108" s="709"/>
      <c r="K108" s="710" t="s">
        <v>829</v>
      </c>
      <c r="L108" s="711">
        <v>1856000</v>
      </c>
      <c r="M108" s="642" t="s">
        <v>595</v>
      </c>
      <c r="N108" s="712" t="s">
        <v>272</v>
      </c>
      <c r="O108" s="668">
        <v>1.2</v>
      </c>
      <c r="P108" s="666"/>
      <c r="Q108" s="712" t="s">
        <v>272</v>
      </c>
      <c r="R108" s="666">
        <v>1</v>
      </c>
      <c r="S108" s="666" t="s">
        <v>597</v>
      </c>
      <c r="T108" s="713" t="s">
        <v>2</v>
      </c>
      <c r="U108" s="802">
        <f t="shared" si="4"/>
        <v>2227200</v>
      </c>
      <c r="V108" s="583"/>
      <c r="W108" s="583"/>
      <c r="X108" s="583"/>
      <c r="Y108" s="589"/>
      <c r="Z108" s="589"/>
      <c r="AA108" s="585"/>
      <c r="AB108" s="585"/>
      <c r="AC108" s="586"/>
      <c r="AD108" s="587"/>
      <c r="AE108" s="588"/>
    </row>
    <row r="109" spans="1:31" s="580" customFormat="1" ht="17.100000000000001" customHeight="1">
      <c r="A109" s="697"/>
      <c r="B109" s="698"/>
      <c r="C109" s="697"/>
      <c r="D109" s="698"/>
      <c r="E109" s="707"/>
      <c r="F109" s="707"/>
      <c r="G109" s="708"/>
      <c r="H109" s="708"/>
      <c r="I109" s="708"/>
      <c r="J109" s="709"/>
      <c r="K109" s="710" t="s">
        <v>862</v>
      </c>
      <c r="L109" s="711">
        <v>2390000</v>
      </c>
      <c r="M109" s="642" t="s">
        <v>595</v>
      </c>
      <c r="N109" s="712" t="s">
        <v>272</v>
      </c>
      <c r="O109" s="668">
        <v>0.6</v>
      </c>
      <c r="P109" s="666"/>
      <c r="Q109" s="712" t="s">
        <v>272</v>
      </c>
      <c r="R109" s="666">
        <v>1</v>
      </c>
      <c r="S109" s="666" t="s">
        <v>597</v>
      </c>
      <c r="T109" s="713" t="s">
        <v>2</v>
      </c>
      <c r="U109" s="802">
        <f t="shared" si="4"/>
        <v>1434000</v>
      </c>
      <c r="V109" s="583"/>
      <c r="W109" s="583"/>
      <c r="X109" s="583"/>
      <c r="Y109" s="589"/>
      <c r="Z109" s="589"/>
      <c r="AA109" s="585"/>
      <c r="AB109" s="585"/>
      <c r="AC109" s="586"/>
      <c r="AD109" s="587"/>
      <c r="AE109" s="588"/>
    </row>
    <row r="110" spans="1:31" s="580" customFormat="1" ht="17.100000000000001" customHeight="1">
      <c r="A110" s="697"/>
      <c r="B110" s="698"/>
      <c r="C110" s="697"/>
      <c r="D110" s="698"/>
      <c r="E110" s="707"/>
      <c r="F110" s="707"/>
      <c r="G110" s="708"/>
      <c r="H110" s="708"/>
      <c r="I110" s="708"/>
      <c r="J110" s="709"/>
      <c r="K110" s="710" t="s">
        <v>863</v>
      </c>
      <c r="L110" s="711">
        <v>2453000</v>
      </c>
      <c r="M110" s="642" t="s">
        <v>595</v>
      </c>
      <c r="N110" s="712" t="s">
        <v>272</v>
      </c>
      <c r="O110" s="668">
        <v>0.6</v>
      </c>
      <c r="P110" s="666"/>
      <c r="Q110" s="712" t="s">
        <v>272</v>
      </c>
      <c r="R110" s="666">
        <v>1</v>
      </c>
      <c r="S110" s="666" t="s">
        <v>597</v>
      </c>
      <c r="T110" s="713" t="s">
        <v>2</v>
      </c>
      <c r="U110" s="802">
        <f t="shared" si="4"/>
        <v>1471800</v>
      </c>
      <c r="V110" s="583"/>
      <c r="W110" s="583"/>
      <c r="X110" s="583"/>
      <c r="Y110" s="589"/>
      <c r="Z110" s="589"/>
      <c r="AA110" s="585"/>
      <c r="AB110" s="585"/>
      <c r="AC110" s="586"/>
      <c r="AD110" s="587"/>
      <c r="AE110" s="588"/>
    </row>
    <row r="111" spans="1:31" s="580" customFormat="1" ht="17.100000000000001" customHeight="1">
      <c r="A111" s="697"/>
      <c r="B111" s="698"/>
      <c r="C111" s="697"/>
      <c r="D111" s="698"/>
      <c r="E111" s="707"/>
      <c r="F111" s="707"/>
      <c r="G111" s="708"/>
      <c r="H111" s="708"/>
      <c r="I111" s="708"/>
      <c r="J111" s="709"/>
      <c r="K111" s="710" t="s">
        <v>864</v>
      </c>
      <c r="L111" s="711">
        <v>1910000</v>
      </c>
      <c r="M111" s="642" t="s">
        <v>595</v>
      </c>
      <c r="N111" s="712" t="s">
        <v>272</v>
      </c>
      <c r="O111" s="668">
        <v>0.6</v>
      </c>
      <c r="P111" s="666"/>
      <c r="Q111" s="712" t="s">
        <v>272</v>
      </c>
      <c r="R111" s="666">
        <v>1</v>
      </c>
      <c r="S111" s="666" t="s">
        <v>597</v>
      </c>
      <c r="T111" s="713" t="s">
        <v>2</v>
      </c>
      <c r="U111" s="802">
        <f t="shared" si="4"/>
        <v>1146000</v>
      </c>
      <c r="V111" s="583"/>
      <c r="W111" s="583"/>
      <c r="X111" s="583"/>
      <c r="Y111" s="589"/>
      <c r="Z111" s="589"/>
      <c r="AA111" s="585"/>
      <c r="AB111" s="585"/>
      <c r="AC111" s="586"/>
      <c r="AD111" s="587"/>
      <c r="AE111" s="588"/>
    </row>
    <row r="112" spans="1:31" s="580" customFormat="1" ht="17.100000000000001" customHeight="1">
      <c r="A112" s="697"/>
      <c r="B112" s="698"/>
      <c r="C112" s="697"/>
      <c r="D112" s="698"/>
      <c r="E112" s="707"/>
      <c r="F112" s="707"/>
      <c r="G112" s="708"/>
      <c r="H112" s="708"/>
      <c r="I112" s="708"/>
      <c r="J112" s="709"/>
      <c r="K112" s="710" t="s">
        <v>865</v>
      </c>
      <c r="L112" s="711">
        <v>2026000</v>
      </c>
      <c r="M112" s="642" t="s">
        <v>595</v>
      </c>
      <c r="N112" s="712" t="s">
        <v>272</v>
      </c>
      <c r="O112" s="668">
        <v>0.6</v>
      </c>
      <c r="P112" s="666"/>
      <c r="Q112" s="712" t="s">
        <v>272</v>
      </c>
      <c r="R112" s="666">
        <v>1</v>
      </c>
      <c r="S112" s="666" t="s">
        <v>597</v>
      </c>
      <c r="T112" s="713" t="s">
        <v>2</v>
      </c>
      <c r="U112" s="802">
        <f t="shared" si="4"/>
        <v>1215600</v>
      </c>
      <c r="V112" s="583"/>
      <c r="W112" s="583"/>
      <c r="X112" s="583"/>
      <c r="Y112" s="589"/>
      <c r="Z112" s="589"/>
      <c r="AA112" s="585"/>
      <c r="AB112" s="585"/>
      <c r="AC112" s="586"/>
      <c r="AD112" s="587"/>
      <c r="AE112" s="588"/>
    </row>
    <row r="113" spans="1:31" s="580" customFormat="1" ht="21">
      <c r="A113" s="697"/>
      <c r="B113" s="698"/>
      <c r="C113" s="697"/>
      <c r="D113" s="698"/>
      <c r="E113" s="707"/>
      <c r="F113" s="707"/>
      <c r="G113" s="708"/>
      <c r="H113" s="708"/>
      <c r="I113" s="708"/>
      <c r="J113" s="709"/>
      <c r="K113" s="710" t="s">
        <v>900</v>
      </c>
      <c r="L113" s="711">
        <v>2813000</v>
      </c>
      <c r="M113" s="642" t="s">
        <v>595</v>
      </c>
      <c r="N113" s="712" t="s">
        <v>272</v>
      </c>
      <c r="O113" s="668">
        <v>0.6</v>
      </c>
      <c r="P113" s="666"/>
      <c r="Q113" s="712" t="s">
        <v>272</v>
      </c>
      <c r="R113" s="666">
        <v>1</v>
      </c>
      <c r="S113" s="666" t="s">
        <v>597</v>
      </c>
      <c r="T113" s="713" t="s">
        <v>2</v>
      </c>
      <c r="U113" s="802">
        <f t="shared" si="4"/>
        <v>1687800</v>
      </c>
      <c r="V113" s="583"/>
      <c r="W113" s="583"/>
      <c r="X113" s="583"/>
      <c r="Y113" s="589"/>
      <c r="Z113" s="589"/>
      <c r="AA113" s="585"/>
      <c r="AB113" s="585"/>
      <c r="AC113" s="586"/>
      <c r="AD113" s="587"/>
      <c r="AE113" s="588"/>
    </row>
    <row r="114" spans="1:31" s="580" customFormat="1" ht="21">
      <c r="A114" s="697"/>
      <c r="B114" s="698"/>
      <c r="C114" s="697"/>
      <c r="D114" s="698"/>
      <c r="E114" s="707"/>
      <c r="F114" s="707"/>
      <c r="G114" s="708"/>
      <c r="H114" s="708"/>
      <c r="I114" s="708"/>
      <c r="J114" s="709"/>
      <c r="K114" s="710" t="s">
        <v>901</v>
      </c>
      <c r="L114" s="711">
        <v>2873000</v>
      </c>
      <c r="M114" s="642" t="s">
        <v>595</v>
      </c>
      <c r="N114" s="712" t="s">
        <v>272</v>
      </c>
      <c r="O114" s="668">
        <v>0.6</v>
      </c>
      <c r="P114" s="666"/>
      <c r="Q114" s="712" t="s">
        <v>272</v>
      </c>
      <c r="R114" s="666">
        <v>1</v>
      </c>
      <c r="S114" s="666" t="s">
        <v>597</v>
      </c>
      <c r="T114" s="713" t="s">
        <v>2</v>
      </c>
      <c r="U114" s="802">
        <f t="shared" si="4"/>
        <v>1723800</v>
      </c>
      <c r="V114" s="583"/>
      <c r="W114" s="583"/>
      <c r="X114" s="583"/>
      <c r="Y114" s="589"/>
      <c r="Z114" s="589"/>
      <c r="AA114" s="585"/>
      <c r="AB114" s="585"/>
      <c r="AC114" s="586"/>
      <c r="AD114" s="587"/>
      <c r="AE114" s="588"/>
    </row>
    <row r="115" spans="1:31" s="580" customFormat="1" ht="17.100000000000001" customHeight="1">
      <c r="A115" s="697"/>
      <c r="B115" s="698"/>
      <c r="C115" s="697"/>
      <c r="D115" s="698"/>
      <c r="E115" s="707"/>
      <c r="F115" s="707"/>
      <c r="G115" s="708"/>
      <c r="H115" s="708"/>
      <c r="I115" s="708"/>
      <c r="J115" s="709"/>
      <c r="K115" s="710" t="s">
        <v>868</v>
      </c>
      <c r="L115" s="711">
        <v>2921000</v>
      </c>
      <c r="M115" s="642" t="s">
        <v>595</v>
      </c>
      <c r="N115" s="712" t="s">
        <v>272</v>
      </c>
      <c r="O115" s="668">
        <v>0.6</v>
      </c>
      <c r="P115" s="666"/>
      <c r="Q115" s="712" t="s">
        <v>272</v>
      </c>
      <c r="R115" s="666">
        <v>1</v>
      </c>
      <c r="S115" s="666" t="s">
        <v>597</v>
      </c>
      <c r="T115" s="713" t="s">
        <v>2</v>
      </c>
      <c r="U115" s="802">
        <f t="shared" si="4"/>
        <v>1752600</v>
      </c>
      <c r="V115" s="583"/>
      <c r="W115" s="583"/>
      <c r="X115" s="583"/>
      <c r="Y115" s="589"/>
      <c r="Z115" s="589"/>
      <c r="AA115" s="585"/>
      <c r="AB115" s="585"/>
      <c r="AC115" s="586"/>
      <c r="AD115" s="587"/>
      <c r="AE115" s="588"/>
    </row>
    <row r="116" spans="1:31" s="580" customFormat="1" ht="17.100000000000001" customHeight="1">
      <c r="A116" s="697"/>
      <c r="B116" s="698"/>
      <c r="C116" s="697"/>
      <c r="D116" s="698"/>
      <c r="E116" s="707"/>
      <c r="F116" s="707"/>
      <c r="G116" s="708"/>
      <c r="H116" s="708"/>
      <c r="I116" s="708"/>
      <c r="J116" s="709"/>
      <c r="K116" s="710" t="s">
        <v>869</v>
      </c>
      <c r="L116" s="711">
        <v>2963000</v>
      </c>
      <c r="M116" s="642" t="s">
        <v>595</v>
      </c>
      <c r="N116" s="712" t="s">
        <v>272</v>
      </c>
      <c r="O116" s="668">
        <v>0.6</v>
      </c>
      <c r="P116" s="666"/>
      <c r="Q116" s="712" t="s">
        <v>272</v>
      </c>
      <c r="R116" s="666">
        <v>1</v>
      </c>
      <c r="S116" s="666" t="s">
        <v>597</v>
      </c>
      <c r="T116" s="713" t="s">
        <v>2</v>
      </c>
      <c r="U116" s="802">
        <f t="shared" si="4"/>
        <v>1777800</v>
      </c>
      <c r="V116" s="583"/>
      <c r="W116" s="583"/>
      <c r="X116" s="583"/>
      <c r="Y116" s="589"/>
      <c r="Z116" s="589"/>
      <c r="AA116" s="585"/>
      <c r="AB116" s="585"/>
      <c r="AC116" s="586"/>
      <c r="AD116" s="587"/>
      <c r="AE116" s="588"/>
    </row>
    <row r="117" spans="1:31" s="580" customFormat="1" ht="21">
      <c r="A117" s="697"/>
      <c r="B117" s="698"/>
      <c r="C117" s="697"/>
      <c r="D117" s="698"/>
      <c r="E117" s="707"/>
      <c r="F117" s="707"/>
      <c r="G117" s="708"/>
      <c r="H117" s="708"/>
      <c r="I117" s="708"/>
      <c r="J117" s="709"/>
      <c r="K117" s="710" t="s">
        <v>902</v>
      </c>
      <c r="L117" s="711">
        <v>3035000</v>
      </c>
      <c r="M117" s="642" t="s">
        <v>595</v>
      </c>
      <c r="N117" s="712" t="s">
        <v>272</v>
      </c>
      <c r="O117" s="668">
        <v>0.6</v>
      </c>
      <c r="P117" s="666"/>
      <c r="Q117" s="712" t="s">
        <v>272</v>
      </c>
      <c r="R117" s="666">
        <v>1</v>
      </c>
      <c r="S117" s="666" t="s">
        <v>597</v>
      </c>
      <c r="T117" s="713" t="s">
        <v>2</v>
      </c>
      <c r="U117" s="802">
        <f t="shared" si="4"/>
        <v>1821000</v>
      </c>
      <c r="V117" s="583"/>
      <c r="W117" s="583"/>
      <c r="X117" s="583"/>
      <c r="Y117" s="589"/>
      <c r="Z117" s="589"/>
      <c r="AA117" s="585"/>
      <c r="AB117" s="585"/>
      <c r="AC117" s="586"/>
      <c r="AD117" s="587"/>
      <c r="AE117" s="588"/>
    </row>
    <row r="118" spans="1:31" s="580" customFormat="1" ht="21">
      <c r="A118" s="697"/>
      <c r="B118" s="698"/>
      <c r="C118" s="697"/>
      <c r="D118" s="698"/>
      <c r="E118" s="707"/>
      <c r="F118" s="707"/>
      <c r="G118" s="708"/>
      <c r="H118" s="708"/>
      <c r="I118" s="708"/>
      <c r="J118" s="709"/>
      <c r="K118" s="710" t="s">
        <v>903</v>
      </c>
      <c r="L118" s="711">
        <v>3084000</v>
      </c>
      <c r="M118" s="642" t="s">
        <v>595</v>
      </c>
      <c r="N118" s="712" t="s">
        <v>272</v>
      </c>
      <c r="O118" s="668">
        <v>0.6</v>
      </c>
      <c r="P118" s="666"/>
      <c r="Q118" s="712" t="s">
        <v>272</v>
      </c>
      <c r="R118" s="666">
        <v>1</v>
      </c>
      <c r="S118" s="666" t="s">
        <v>597</v>
      </c>
      <c r="T118" s="713" t="s">
        <v>2</v>
      </c>
      <c r="U118" s="802">
        <f t="shared" si="4"/>
        <v>1850400</v>
      </c>
      <c r="V118" s="583"/>
      <c r="W118" s="583"/>
      <c r="X118" s="583"/>
      <c r="Y118" s="589"/>
      <c r="Z118" s="589"/>
      <c r="AA118" s="585"/>
      <c r="AB118" s="585"/>
      <c r="AC118" s="586"/>
      <c r="AD118" s="587"/>
      <c r="AE118" s="588"/>
    </row>
    <row r="119" spans="1:31" s="580" customFormat="1" ht="17.100000000000001" customHeight="1">
      <c r="A119" s="697"/>
      <c r="B119" s="698"/>
      <c r="C119" s="697"/>
      <c r="D119" s="698"/>
      <c r="E119" s="707"/>
      <c r="F119" s="707"/>
      <c r="G119" s="708"/>
      <c r="H119" s="708"/>
      <c r="I119" s="708"/>
      <c r="J119" s="709"/>
      <c r="K119" s="710" t="s">
        <v>935</v>
      </c>
      <c r="L119" s="711">
        <v>3335000</v>
      </c>
      <c r="M119" s="642" t="s">
        <v>595</v>
      </c>
      <c r="N119" s="712" t="s">
        <v>272</v>
      </c>
      <c r="O119" s="668">
        <v>0.6</v>
      </c>
      <c r="P119" s="666"/>
      <c r="Q119" s="712" t="s">
        <v>272</v>
      </c>
      <c r="R119" s="666">
        <v>1</v>
      </c>
      <c r="S119" s="666" t="s">
        <v>597</v>
      </c>
      <c r="T119" s="713" t="s">
        <v>2</v>
      </c>
      <c r="U119" s="802">
        <f t="shared" si="4"/>
        <v>2001000</v>
      </c>
      <c r="V119" s="583"/>
      <c r="W119" s="583"/>
      <c r="X119" s="583"/>
      <c r="Y119" s="589"/>
      <c r="Z119" s="589"/>
      <c r="AA119" s="585"/>
      <c r="AB119" s="585"/>
      <c r="AC119" s="586"/>
      <c r="AD119" s="587"/>
      <c r="AE119" s="588"/>
    </row>
    <row r="120" spans="1:31" s="580" customFormat="1" ht="17.100000000000001" customHeight="1">
      <c r="A120" s="697"/>
      <c r="B120" s="698"/>
      <c r="C120" s="697"/>
      <c r="D120" s="698"/>
      <c r="E120" s="707"/>
      <c r="F120" s="707"/>
      <c r="G120" s="708"/>
      <c r="H120" s="708"/>
      <c r="I120" s="708"/>
      <c r="J120" s="709"/>
      <c r="K120" s="710" t="s">
        <v>936</v>
      </c>
      <c r="L120" s="711">
        <v>3409000</v>
      </c>
      <c r="M120" s="642" t="s">
        <v>595</v>
      </c>
      <c r="N120" s="712" t="s">
        <v>272</v>
      </c>
      <c r="O120" s="668">
        <v>0.6</v>
      </c>
      <c r="P120" s="666"/>
      <c r="Q120" s="712" t="s">
        <v>272</v>
      </c>
      <c r="R120" s="666">
        <v>1</v>
      </c>
      <c r="S120" s="666" t="s">
        <v>597</v>
      </c>
      <c r="T120" s="713" t="s">
        <v>2</v>
      </c>
      <c r="U120" s="802">
        <f t="shared" si="4"/>
        <v>2045400</v>
      </c>
      <c r="V120" s="583"/>
      <c r="W120" s="583"/>
      <c r="X120" s="583"/>
      <c r="Y120" s="589"/>
      <c r="Z120" s="589"/>
      <c r="AA120" s="585"/>
      <c r="AB120" s="585"/>
      <c r="AC120" s="586"/>
      <c r="AD120" s="587"/>
      <c r="AE120" s="588"/>
    </row>
    <row r="121" spans="1:31" s="580" customFormat="1" ht="17.100000000000001" customHeight="1">
      <c r="A121" s="697"/>
      <c r="B121" s="698"/>
      <c r="C121" s="697"/>
      <c r="D121" s="698"/>
      <c r="E121" s="707"/>
      <c r="F121" s="707"/>
      <c r="G121" s="708"/>
      <c r="H121" s="708"/>
      <c r="I121" s="708"/>
      <c r="J121" s="709"/>
      <c r="K121" s="710" t="s">
        <v>870</v>
      </c>
      <c r="L121" s="711">
        <v>2881000</v>
      </c>
      <c r="M121" s="642" t="s">
        <v>595</v>
      </c>
      <c r="N121" s="712" t="s">
        <v>272</v>
      </c>
      <c r="O121" s="668">
        <v>0.6</v>
      </c>
      <c r="P121" s="666"/>
      <c r="Q121" s="712" t="s">
        <v>272</v>
      </c>
      <c r="R121" s="666">
        <v>1</v>
      </c>
      <c r="S121" s="666" t="s">
        <v>597</v>
      </c>
      <c r="T121" s="713" t="s">
        <v>2</v>
      </c>
      <c r="U121" s="802">
        <f t="shared" si="4"/>
        <v>1728600</v>
      </c>
      <c r="V121" s="583"/>
      <c r="W121" s="583"/>
      <c r="X121" s="583"/>
      <c r="Y121" s="589"/>
      <c r="Z121" s="589"/>
      <c r="AA121" s="585"/>
      <c r="AB121" s="585"/>
      <c r="AC121" s="586"/>
      <c r="AD121" s="587"/>
      <c r="AE121" s="588"/>
    </row>
    <row r="122" spans="1:31" s="580" customFormat="1" ht="17.100000000000001" customHeight="1">
      <c r="A122" s="697"/>
      <c r="B122" s="698"/>
      <c r="C122" s="697"/>
      <c r="D122" s="698"/>
      <c r="E122" s="707"/>
      <c r="F122" s="707"/>
      <c r="G122" s="708"/>
      <c r="H122" s="708"/>
      <c r="I122" s="708"/>
      <c r="J122" s="709"/>
      <c r="K122" s="710" t="s">
        <v>871</v>
      </c>
      <c r="L122" s="711">
        <v>2954000</v>
      </c>
      <c r="M122" s="642" t="s">
        <v>595</v>
      </c>
      <c r="N122" s="712" t="s">
        <v>272</v>
      </c>
      <c r="O122" s="668">
        <v>0.6</v>
      </c>
      <c r="P122" s="666"/>
      <c r="Q122" s="712" t="s">
        <v>272</v>
      </c>
      <c r="R122" s="666">
        <v>1</v>
      </c>
      <c r="S122" s="666" t="s">
        <v>597</v>
      </c>
      <c r="T122" s="713" t="s">
        <v>2</v>
      </c>
      <c r="U122" s="802">
        <f t="shared" si="4"/>
        <v>1772400</v>
      </c>
      <c r="V122" s="583"/>
      <c r="W122" s="583"/>
      <c r="X122" s="583"/>
      <c r="Y122" s="589"/>
      <c r="Z122" s="589"/>
      <c r="AA122" s="585"/>
      <c r="AB122" s="585"/>
      <c r="AC122" s="586"/>
      <c r="AD122" s="587"/>
      <c r="AE122" s="588"/>
    </row>
    <row r="123" spans="1:31" s="580" customFormat="1" ht="17.100000000000001" customHeight="1">
      <c r="A123" s="697"/>
      <c r="B123" s="698"/>
      <c r="C123" s="697"/>
      <c r="D123" s="698"/>
      <c r="E123" s="707"/>
      <c r="F123" s="707"/>
      <c r="G123" s="708"/>
      <c r="H123" s="708"/>
      <c r="I123" s="708"/>
      <c r="J123" s="709"/>
      <c r="K123" s="710" t="s">
        <v>872</v>
      </c>
      <c r="L123" s="711">
        <v>1743000</v>
      </c>
      <c r="M123" s="642" t="s">
        <v>595</v>
      </c>
      <c r="N123" s="712" t="s">
        <v>272</v>
      </c>
      <c r="O123" s="668">
        <v>0.6</v>
      </c>
      <c r="P123" s="666"/>
      <c r="Q123" s="712" t="s">
        <v>272</v>
      </c>
      <c r="R123" s="666">
        <v>1</v>
      </c>
      <c r="S123" s="666" t="s">
        <v>597</v>
      </c>
      <c r="T123" s="713" t="s">
        <v>2</v>
      </c>
      <c r="U123" s="802">
        <f t="shared" si="4"/>
        <v>1045800</v>
      </c>
      <c r="V123" s="583"/>
      <c r="W123" s="583"/>
      <c r="X123" s="583"/>
      <c r="Y123" s="589"/>
      <c r="Z123" s="589"/>
      <c r="AA123" s="585"/>
      <c r="AB123" s="585"/>
      <c r="AC123" s="586"/>
      <c r="AD123" s="587"/>
      <c r="AE123" s="588"/>
    </row>
    <row r="124" spans="1:31" s="580" customFormat="1" ht="17.100000000000001" customHeight="1">
      <c r="A124" s="697"/>
      <c r="B124" s="698"/>
      <c r="C124" s="697"/>
      <c r="D124" s="698"/>
      <c r="E124" s="707"/>
      <c r="F124" s="707"/>
      <c r="G124" s="708"/>
      <c r="H124" s="708"/>
      <c r="I124" s="708"/>
      <c r="J124" s="709"/>
      <c r="K124" s="710" t="s">
        <v>873</v>
      </c>
      <c r="L124" s="711">
        <v>1799000</v>
      </c>
      <c r="M124" s="642" t="s">
        <v>595</v>
      </c>
      <c r="N124" s="712" t="s">
        <v>272</v>
      </c>
      <c r="O124" s="668">
        <v>0.6</v>
      </c>
      <c r="P124" s="666"/>
      <c r="Q124" s="712" t="s">
        <v>272</v>
      </c>
      <c r="R124" s="666">
        <v>1</v>
      </c>
      <c r="S124" s="666" t="s">
        <v>597</v>
      </c>
      <c r="T124" s="713" t="s">
        <v>2</v>
      </c>
      <c r="U124" s="802">
        <f t="shared" si="4"/>
        <v>1079400</v>
      </c>
      <c r="V124" s="583"/>
      <c r="W124" s="583"/>
      <c r="X124" s="583"/>
      <c r="Y124" s="589"/>
      <c r="Z124" s="589"/>
      <c r="AA124" s="585"/>
      <c r="AB124" s="585"/>
      <c r="AC124" s="586"/>
      <c r="AD124" s="587"/>
      <c r="AE124" s="588"/>
    </row>
    <row r="125" spans="1:31" s="580" customFormat="1" ht="17.100000000000001" customHeight="1">
      <c r="A125" s="697"/>
      <c r="B125" s="698"/>
      <c r="C125" s="697"/>
      <c r="D125" s="698"/>
      <c r="E125" s="707"/>
      <c r="F125" s="707"/>
      <c r="G125" s="708"/>
      <c r="H125" s="708"/>
      <c r="I125" s="708"/>
      <c r="J125" s="709"/>
      <c r="K125" s="710" t="s">
        <v>874</v>
      </c>
      <c r="L125" s="711">
        <v>2244000</v>
      </c>
      <c r="M125" s="642" t="s">
        <v>595</v>
      </c>
      <c r="N125" s="712" t="s">
        <v>272</v>
      </c>
      <c r="O125" s="668">
        <v>1.2</v>
      </c>
      <c r="P125" s="666"/>
      <c r="Q125" s="712" t="s">
        <v>272</v>
      </c>
      <c r="R125" s="666">
        <v>1</v>
      </c>
      <c r="S125" s="666" t="s">
        <v>597</v>
      </c>
      <c r="T125" s="713" t="s">
        <v>2</v>
      </c>
      <c r="U125" s="802">
        <f t="shared" si="4"/>
        <v>2692800</v>
      </c>
      <c r="V125" s="583"/>
      <c r="W125" s="583"/>
      <c r="X125" s="583"/>
      <c r="Y125" s="589"/>
      <c r="Z125" s="589"/>
      <c r="AA125" s="585"/>
      <c r="AB125" s="585"/>
      <c r="AC125" s="586"/>
      <c r="AD125" s="587"/>
      <c r="AE125" s="588"/>
    </row>
    <row r="126" spans="1:31" s="580" customFormat="1" ht="17.100000000000001" customHeight="1">
      <c r="A126" s="697"/>
      <c r="B126" s="698"/>
      <c r="C126" s="697"/>
      <c r="D126" s="698"/>
      <c r="E126" s="707"/>
      <c r="F126" s="707"/>
      <c r="G126" s="708"/>
      <c r="H126" s="708"/>
      <c r="I126" s="708"/>
      <c r="J126" s="709"/>
      <c r="K126" s="710" t="s">
        <v>923</v>
      </c>
      <c r="L126" s="711">
        <v>1692000</v>
      </c>
      <c r="M126" s="642" t="s">
        <v>595</v>
      </c>
      <c r="N126" s="712" t="s">
        <v>272</v>
      </c>
      <c r="O126" s="668">
        <v>1.2</v>
      </c>
      <c r="P126" s="666"/>
      <c r="Q126" s="712" t="s">
        <v>272</v>
      </c>
      <c r="R126" s="666">
        <v>1</v>
      </c>
      <c r="S126" s="666" t="s">
        <v>597</v>
      </c>
      <c r="T126" s="713" t="s">
        <v>2</v>
      </c>
      <c r="U126" s="802">
        <f t="shared" si="4"/>
        <v>2030400</v>
      </c>
      <c r="V126" s="583"/>
      <c r="W126" s="583"/>
      <c r="X126" s="583"/>
      <c r="Y126" s="589"/>
      <c r="Z126" s="589"/>
      <c r="AA126" s="585"/>
      <c r="AB126" s="585"/>
      <c r="AC126" s="586"/>
      <c r="AD126" s="587"/>
      <c r="AE126" s="588"/>
    </row>
    <row r="127" spans="1:31" s="580" customFormat="1" ht="17.100000000000001" customHeight="1">
      <c r="A127" s="697"/>
      <c r="B127" s="698"/>
      <c r="C127" s="697"/>
      <c r="D127" s="698"/>
      <c r="E127" s="707"/>
      <c r="F127" s="707"/>
      <c r="G127" s="708"/>
      <c r="H127" s="708"/>
      <c r="I127" s="708"/>
      <c r="J127" s="709"/>
      <c r="K127" s="710" t="s">
        <v>865</v>
      </c>
      <c r="L127" s="711">
        <v>2026000</v>
      </c>
      <c r="M127" s="642" t="s">
        <v>595</v>
      </c>
      <c r="N127" s="712" t="s">
        <v>272</v>
      </c>
      <c r="O127" s="668">
        <v>0.6</v>
      </c>
      <c r="P127" s="666"/>
      <c r="Q127" s="712" t="s">
        <v>272</v>
      </c>
      <c r="R127" s="666">
        <v>1</v>
      </c>
      <c r="S127" s="666" t="s">
        <v>597</v>
      </c>
      <c r="T127" s="713" t="s">
        <v>2</v>
      </c>
      <c r="U127" s="802">
        <f t="shared" si="4"/>
        <v>1215600</v>
      </c>
      <c r="V127" s="583"/>
      <c r="W127" s="583"/>
      <c r="X127" s="583"/>
      <c r="Y127" s="589"/>
      <c r="Z127" s="589"/>
      <c r="AA127" s="585"/>
      <c r="AB127" s="585"/>
      <c r="AC127" s="586"/>
      <c r="AD127" s="587"/>
      <c r="AE127" s="588"/>
    </row>
    <row r="128" spans="1:31" s="580" customFormat="1" ht="17.100000000000001" customHeight="1">
      <c r="A128" s="697"/>
      <c r="B128" s="698"/>
      <c r="C128" s="697"/>
      <c r="D128" s="698"/>
      <c r="E128" s="707"/>
      <c r="F128" s="707"/>
      <c r="G128" s="708"/>
      <c r="H128" s="708"/>
      <c r="I128" s="708"/>
      <c r="J128" s="709"/>
      <c r="K128" s="710" t="s">
        <v>875</v>
      </c>
      <c r="L128" s="711">
        <v>2075000</v>
      </c>
      <c r="M128" s="642" t="s">
        <v>595</v>
      </c>
      <c r="N128" s="712" t="s">
        <v>272</v>
      </c>
      <c r="O128" s="668">
        <v>0.6</v>
      </c>
      <c r="P128" s="666"/>
      <c r="Q128" s="712" t="s">
        <v>272</v>
      </c>
      <c r="R128" s="666">
        <v>1</v>
      </c>
      <c r="S128" s="666" t="s">
        <v>597</v>
      </c>
      <c r="T128" s="713" t="s">
        <v>2</v>
      </c>
      <c r="U128" s="802">
        <f t="shared" si="4"/>
        <v>1245000</v>
      </c>
      <c r="V128" s="583"/>
      <c r="W128" s="583"/>
      <c r="X128" s="583"/>
      <c r="Y128" s="589"/>
      <c r="Z128" s="589"/>
      <c r="AA128" s="585"/>
      <c r="AB128" s="585"/>
      <c r="AC128" s="586"/>
      <c r="AD128" s="587"/>
      <c r="AE128" s="588"/>
    </row>
    <row r="129" spans="1:31" s="580" customFormat="1" ht="17.100000000000001" customHeight="1">
      <c r="A129" s="697"/>
      <c r="B129" s="698"/>
      <c r="C129" s="697"/>
      <c r="D129" s="698"/>
      <c r="E129" s="707"/>
      <c r="F129" s="707"/>
      <c r="G129" s="708"/>
      <c r="H129" s="708"/>
      <c r="I129" s="708"/>
      <c r="J129" s="709"/>
      <c r="K129" s="710" t="s">
        <v>876</v>
      </c>
      <c r="L129" s="711">
        <v>1622000</v>
      </c>
      <c r="M129" s="642" t="s">
        <v>595</v>
      </c>
      <c r="N129" s="712" t="s">
        <v>272</v>
      </c>
      <c r="O129" s="668">
        <v>0.6</v>
      </c>
      <c r="P129" s="666"/>
      <c r="Q129" s="712" t="s">
        <v>272</v>
      </c>
      <c r="R129" s="666">
        <v>1</v>
      </c>
      <c r="S129" s="666" t="s">
        <v>597</v>
      </c>
      <c r="T129" s="713" t="s">
        <v>2</v>
      </c>
      <c r="U129" s="802">
        <f t="shared" si="4"/>
        <v>973200</v>
      </c>
      <c r="V129" s="583"/>
      <c r="W129" s="583"/>
      <c r="X129" s="583"/>
      <c r="Y129" s="589"/>
      <c r="Z129" s="589"/>
      <c r="AA129" s="585"/>
      <c r="AB129" s="585"/>
      <c r="AC129" s="586"/>
      <c r="AD129" s="587"/>
      <c r="AE129" s="588"/>
    </row>
    <row r="130" spans="1:31" s="580" customFormat="1" ht="17.100000000000001" customHeight="1">
      <c r="A130" s="697"/>
      <c r="B130" s="698"/>
      <c r="C130" s="697"/>
      <c r="D130" s="698"/>
      <c r="E130" s="707"/>
      <c r="F130" s="707"/>
      <c r="G130" s="708"/>
      <c r="H130" s="708"/>
      <c r="I130" s="708"/>
      <c r="J130" s="709"/>
      <c r="K130" s="710" t="s">
        <v>877</v>
      </c>
      <c r="L130" s="711">
        <v>1669000</v>
      </c>
      <c r="M130" s="642" t="s">
        <v>595</v>
      </c>
      <c r="N130" s="712" t="s">
        <v>272</v>
      </c>
      <c r="O130" s="668">
        <v>0.6</v>
      </c>
      <c r="P130" s="666"/>
      <c r="Q130" s="712" t="s">
        <v>272</v>
      </c>
      <c r="R130" s="666">
        <v>1</v>
      </c>
      <c r="S130" s="666" t="s">
        <v>597</v>
      </c>
      <c r="T130" s="713" t="s">
        <v>2</v>
      </c>
      <c r="U130" s="802">
        <f t="shared" si="4"/>
        <v>1001400</v>
      </c>
      <c r="V130" s="583"/>
      <c r="W130" s="583"/>
      <c r="X130" s="583"/>
      <c r="Y130" s="589"/>
      <c r="Z130" s="589"/>
      <c r="AA130" s="585"/>
      <c r="AB130" s="585"/>
      <c r="AC130" s="586"/>
      <c r="AD130" s="587"/>
      <c r="AE130" s="588"/>
    </row>
    <row r="131" spans="1:31" s="580" customFormat="1" ht="17.100000000000001" customHeight="1">
      <c r="A131" s="697"/>
      <c r="B131" s="698"/>
      <c r="C131" s="697"/>
      <c r="D131" s="698"/>
      <c r="E131" s="707"/>
      <c r="F131" s="707"/>
      <c r="G131" s="708"/>
      <c r="H131" s="708"/>
      <c r="I131" s="708"/>
      <c r="J131" s="709"/>
      <c r="K131" s="710" t="s">
        <v>878</v>
      </c>
      <c r="L131" s="711">
        <v>2369000</v>
      </c>
      <c r="M131" s="642" t="s">
        <v>595</v>
      </c>
      <c r="N131" s="712" t="s">
        <v>272</v>
      </c>
      <c r="O131" s="668">
        <v>1.2</v>
      </c>
      <c r="P131" s="666"/>
      <c r="Q131" s="712" t="s">
        <v>272</v>
      </c>
      <c r="R131" s="666">
        <v>1</v>
      </c>
      <c r="S131" s="666" t="s">
        <v>597</v>
      </c>
      <c r="T131" s="713" t="s">
        <v>2</v>
      </c>
      <c r="U131" s="802">
        <f t="shared" si="4"/>
        <v>2842800</v>
      </c>
      <c r="V131" s="583"/>
      <c r="W131" s="583"/>
      <c r="X131" s="583"/>
      <c r="Y131" s="589"/>
      <c r="Z131" s="589"/>
      <c r="AA131" s="585"/>
      <c r="AB131" s="585"/>
      <c r="AC131" s="586"/>
      <c r="AD131" s="587"/>
      <c r="AE131" s="588"/>
    </row>
    <row r="132" spans="1:31" s="580" customFormat="1" ht="17.100000000000001" customHeight="1">
      <c r="A132" s="697"/>
      <c r="B132" s="698"/>
      <c r="C132" s="697"/>
      <c r="D132" s="698"/>
      <c r="E132" s="707"/>
      <c r="F132" s="707"/>
      <c r="G132" s="708"/>
      <c r="H132" s="708"/>
      <c r="I132" s="708"/>
      <c r="J132" s="709"/>
      <c r="K132" s="710" t="s">
        <v>859</v>
      </c>
      <c r="L132" s="711">
        <v>2734000</v>
      </c>
      <c r="M132" s="642" t="s">
        <v>595</v>
      </c>
      <c r="N132" s="712" t="s">
        <v>272</v>
      </c>
      <c r="O132" s="668">
        <v>0.6</v>
      </c>
      <c r="P132" s="666"/>
      <c r="Q132" s="712" t="s">
        <v>272</v>
      </c>
      <c r="R132" s="666">
        <v>1</v>
      </c>
      <c r="S132" s="666" t="s">
        <v>597</v>
      </c>
      <c r="T132" s="713" t="s">
        <v>2</v>
      </c>
      <c r="U132" s="802">
        <f t="shared" si="4"/>
        <v>1640400</v>
      </c>
      <c r="V132" s="583"/>
      <c r="W132" s="583"/>
      <c r="X132" s="583"/>
      <c r="Y132" s="589"/>
      <c r="Z132" s="589"/>
      <c r="AA132" s="585"/>
      <c r="AB132" s="585"/>
      <c r="AC132" s="586"/>
      <c r="AD132" s="587"/>
      <c r="AE132" s="588"/>
    </row>
    <row r="133" spans="1:31" s="580" customFormat="1" ht="17.100000000000001" customHeight="1">
      <c r="A133" s="697"/>
      <c r="B133" s="698"/>
      <c r="C133" s="697"/>
      <c r="D133" s="698"/>
      <c r="E133" s="707"/>
      <c r="F133" s="707"/>
      <c r="G133" s="708"/>
      <c r="H133" s="708"/>
      <c r="I133" s="708"/>
      <c r="J133" s="709"/>
      <c r="K133" s="710" t="s">
        <v>879</v>
      </c>
      <c r="L133" s="711">
        <v>2786000</v>
      </c>
      <c r="M133" s="642" t="s">
        <v>595</v>
      </c>
      <c r="N133" s="712" t="s">
        <v>272</v>
      </c>
      <c r="O133" s="668">
        <v>0.6</v>
      </c>
      <c r="P133" s="666"/>
      <c r="Q133" s="712" t="s">
        <v>272</v>
      </c>
      <c r="R133" s="666">
        <v>1</v>
      </c>
      <c r="S133" s="666" t="s">
        <v>597</v>
      </c>
      <c r="T133" s="713" t="s">
        <v>2</v>
      </c>
      <c r="U133" s="802">
        <f t="shared" si="4"/>
        <v>1671600</v>
      </c>
      <c r="V133" s="583"/>
      <c r="W133" s="583"/>
      <c r="X133" s="583"/>
      <c r="Y133" s="589"/>
      <c r="Z133" s="589"/>
      <c r="AA133" s="585"/>
      <c r="AB133" s="585"/>
      <c r="AC133" s="586"/>
      <c r="AD133" s="587"/>
      <c r="AE133" s="588"/>
    </row>
    <row r="134" spans="1:31" s="580" customFormat="1" ht="17.100000000000001" customHeight="1">
      <c r="A134" s="697"/>
      <c r="B134" s="698"/>
      <c r="C134" s="697"/>
      <c r="D134" s="698"/>
      <c r="E134" s="707"/>
      <c r="F134" s="707"/>
      <c r="G134" s="708"/>
      <c r="H134" s="708"/>
      <c r="I134" s="708"/>
      <c r="J134" s="709"/>
      <c r="K134" s="710" t="s">
        <v>863</v>
      </c>
      <c r="L134" s="711">
        <v>2453000</v>
      </c>
      <c r="M134" s="642" t="s">
        <v>595</v>
      </c>
      <c r="N134" s="712" t="s">
        <v>272</v>
      </c>
      <c r="O134" s="668">
        <v>0.6</v>
      </c>
      <c r="P134" s="666"/>
      <c r="Q134" s="712" t="s">
        <v>272</v>
      </c>
      <c r="R134" s="666">
        <v>1</v>
      </c>
      <c r="S134" s="666" t="s">
        <v>597</v>
      </c>
      <c r="T134" s="713" t="s">
        <v>2</v>
      </c>
      <c r="U134" s="802">
        <f t="shared" si="4"/>
        <v>1471800</v>
      </c>
      <c r="V134" s="583"/>
      <c r="W134" s="583"/>
      <c r="X134" s="583"/>
      <c r="Y134" s="589"/>
      <c r="Z134" s="589"/>
      <c r="AA134" s="585"/>
      <c r="AB134" s="585"/>
      <c r="AC134" s="586"/>
      <c r="AD134" s="587"/>
      <c r="AE134" s="588"/>
    </row>
    <row r="135" spans="1:31" s="580" customFormat="1" ht="17.100000000000001" customHeight="1">
      <c r="A135" s="697"/>
      <c r="B135" s="698"/>
      <c r="C135" s="697"/>
      <c r="D135" s="698"/>
      <c r="E135" s="707"/>
      <c r="F135" s="707"/>
      <c r="G135" s="708"/>
      <c r="H135" s="708"/>
      <c r="I135" s="708"/>
      <c r="J135" s="709"/>
      <c r="K135" s="710" t="s">
        <v>880</v>
      </c>
      <c r="L135" s="711">
        <v>2515000</v>
      </c>
      <c r="M135" s="642" t="s">
        <v>595</v>
      </c>
      <c r="N135" s="712" t="s">
        <v>272</v>
      </c>
      <c r="O135" s="668">
        <v>0.6</v>
      </c>
      <c r="P135" s="666"/>
      <c r="Q135" s="712" t="s">
        <v>272</v>
      </c>
      <c r="R135" s="666">
        <v>1</v>
      </c>
      <c r="S135" s="666" t="s">
        <v>597</v>
      </c>
      <c r="T135" s="713" t="s">
        <v>2</v>
      </c>
      <c r="U135" s="802">
        <f t="shared" si="4"/>
        <v>1509000</v>
      </c>
      <c r="V135" s="583"/>
      <c r="W135" s="583"/>
      <c r="X135" s="583"/>
      <c r="Y135" s="589"/>
      <c r="Z135" s="589"/>
      <c r="AA135" s="585"/>
      <c r="AB135" s="585"/>
      <c r="AC135" s="586"/>
      <c r="AD135" s="587"/>
      <c r="AE135" s="588"/>
    </row>
    <row r="136" spans="1:31" s="580" customFormat="1" ht="17.100000000000001" customHeight="1">
      <c r="A136" s="697"/>
      <c r="B136" s="698"/>
      <c r="C136" s="697"/>
      <c r="D136" s="698"/>
      <c r="E136" s="707"/>
      <c r="F136" s="707"/>
      <c r="G136" s="708"/>
      <c r="H136" s="708"/>
      <c r="I136" s="708"/>
      <c r="J136" s="709"/>
      <c r="K136" s="710" t="s">
        <v>881</v>
      </c>
      <c r="L136" s="711">
        <v>1743000</v>
      </c>
      <c r="M136" s="642" t="s">
        <v>595</v>
      </c>
      <c r="N136" s="847" t="s">
        <v>272</v>
      </c>
      <c r="O136" s="668">
        <v>0.6</v>
      </c>
      <c r="P136" s="666"/>
      <c r="Q136" s="847" t="s">
        <v>272</v>
      </c>
      <c r="R136" s="666">
        <v>1</v>
      </c>
      <c r="S136" s="666" t="s">
        <v>597</v>
      </c>
      <c r="T136" s="713" t="s">
        <v>2</v>
      </c>
      <c r="U136" s="802">
        <f t="shared" si="4"/>
        <v>1045800</v>
      </c>
      <c r="V136" s="583"/>
      <c r="W136" s="583"/>
      <c r="X136" s="583"/>
      <c r="Y136" s="589"/>
      <c r="Z136" s="589"/>
      <c r="AA136" s="585"/>
      <c r="AB136" s="585"/>
      <c r="AC136" s="586"/>
      <c r="AD136" s="587"/>
      <c r="AE136" s="588"/>
    </row>
    <row r="137" spans="1:31" s="580" customFormat="1" ht="17.100000000000001" customHeight="1">
      <c r="A137" s="697"/>
      <c r="B137" s="698"/>
      <c r="C137" s="697"/>
      <c r="D137" s="698"/>
      <c r="E137" s="707"/>
      <c r="F137" s="707"/>
      <c r="G137" s="708"/>
      <c r="H137" s="708"/>
      <c r="I137" s="708"/>
      <c r="J137" s="709"/>
      <c r="K137" s="710" t="s">
        <v>882</v>
      </c>
      <c r="L137" s="711">
        <v>1799000</v>
      </c>
      <c r="M137" s="642" t="s">
        <v>595</v>
      </c>
      <c r="N137" s="712" t="s">
        <v>272</v>
      </c>
      <c r="O137" s="668">
        <v>0.6</v>
      </c>
      <c r="P137" s="666"/>
      <c r="Q137" s="712" t="s">
        <v>272</v>
      </c>
      <c r="R137" s="666">
        <v>1</v>
      </c>
      <c r="S137" s="666" t="s">
        <v>597</v>
      </c>
      <c r="T137" s="713" t="s">
        <v>2</v>
      </c>
      <c r="U137" s="802">
        <f t="shared" si="4"/>
        <v>1079400</v>
      </c>
      <c r="V137" s="583"/>
      <c r="W137" s="583"/>
      <c r="X137" s="583"/>
      <c r="Y137" s="589"/>
      <c r="Z137" s="589"/>
      <c r="AA137" s="585"/>
      <c r="AB137" s="585"/>
      <c r="AC137" s="586"/>
      <c r="AD137" s="587"/>
      <c r="AE137" s="588"/>
    </row>
    <row r="138" spans="1:31" s="580" customFormat="1" ht="17.100000000000001" customHeight="1">
      <c r="A138" s="697"/>
      <c r="B138" s="698"/>
      <c r="C138" s="697"/>
      <c r="D138" s="698"/>
      <c r="E138" s="707"/>
      <c r="F138" s="707"/>
      <c r="G138" s="708"/>
      <c r="H138" s="708"/>
      <c r="I138" s="708"/>
      <c r="J138" s="709"/>
      <c r="K138" s="710" t="s">
        <v>865</v>
      </c>
      <c r="L138" s="711">
        <v>2026000</v>
      </c>
      <c r="M138" s="642" t="s">
        <v>595</v>
      </c>
      <c r="N138" s="712" t="s">
        <v>272</v>
      </c>
      <c r="O138" s="668">
        <v>0.6</v>
      </c>
      <c r="P138" s="666"/>
      <c r="Q138" s="712" t="s">
        <v>272</v>
      </c>
      <c r="R138" s="666">
        <v>1</v>
      </c>
      <c r="S138" s="666" t="s">
        <v>597</v>
      </c>
      <c r="T138" s="713" t="s">
        <v>2</v>
      </c>
      <c r="U138" s="802">
        <f t="shared" si="4"/>
        <v>1215600</v>
      </c>
      <c r="V138" s="583"/>
      <c r="W138" s="583"/>
      <c r="X138" s="583"/>
      <c r="Y138" s="589"/>
      <c r="Z138" s="589"/>
      <c r="AA138" s="585"/>
      <c r="AB138" s="585"/>
      <c r="AC138" s="586"/>
      <c r="AD138" s="587"/>
      <c r="AE138" s="588"/>
    </row>
    <row r="139" spans="1:31" s="580" customFormat="1" ht="17.100000000000001" customHeight="1">
      <c r="A139" s="697"/>
      <c r="B139" s="698"/>
      <c r="C139" s="697"/>
      <c r="D139" s="698"/>
      <c r="E139" s="707"/>
      <c r="F139" s="707"/>
      <c r="G139" s="708"/>
      <c r="H139" s="708"/>
      <c r="I139" s="708"/>
      <c r="J139" s="709"/>
      <c r="K139" s="710" t="s">
        <v>875</v>
      </c>
      <c r="L139" s="711">
        <v>2075000</v>
      </c>
      <c r="M139" s="642" t="s">
        <v>595</v>
      </c>
      <c r="N139" s="712" t="s">
        <v>272</v>
      </c>
      <c r="O139" s="668">
        <v>0.6</v>
      </c>
      <c r="P139" s="666"/>
      <c r="Q139" s="712" t="s">
        <v>272</v>
      </c>
      <c r="R139" s="666">
        <v>1</v>
      </c>
      <c r="S139" s="666" t="s">
        <v>597</v>
      </c>
      <c r="T139" s="713" t="s">
        <v>2</v>
      </c>
      <c r="U139" s="802">
        <f t="shared" si="4"/>
        <v>1245000</v>
      </c>
      <c r="V139" s="583"/>
      <c r="W139" s="583"/>
      <c r="X139" s="583"/>
      <c r="Y139" s="589"/>
      <c r="Z139" s="589"/>
      <c r="AA139" s="585"/>
      <c r="AB139" s="585"/>
      <c r="AC139" s="586"/>
      <c r="AD139" s="587"/>
      <c r="AE139" s="588"/>
    </row>
    <row r="140" spans="1:31" s="580" customFormat="1" ht="17.100000000000001" customHeight="1">
      <c r="A140" s="697"/>
      <c r="B140" s="698"/>
      <c r="C140" s="697"/>
      <c r="D140" s="698"/>
      <c r="E140" s="707"/>
      <c r="F140" s="707"/>
      <c r="G140" s="708"/>
      <c r="H140" s="708"/>
      <c r="I140" s="708"/>
      <c r="J140" s="709"/>
      <c r="K140" s="710" t="s">
        <v>883</v>
      </c>
      <c r="L140" s="711">
        <v>2211000</v>
      </c>
      <c r="M140" s="642" t="s">
        <v>595</v>
      </c>
      <c r="N140" s="712" t="s">
        <v>272</v>
      </c>
      <c r="O140" s="668">
        <v>0.6</v>
      </c>
      <c r="P140" s="666"/>
      <c r="Q140" s="712" t="s">
        <v>272</v>
      </c>
      <c r="R140" s="666">
        <v>1</v>
      </c>
      <c r="S140" s="666" t="s">
        <v>597</v>
      </c>
      <c r="T140" s="713" t="s">
        <v>2</v>
      </c>
      <c r="U140" s="802">
        <f t="shared" si="4"/>
        <v>1326600</v>
      </c>
      <c r="V140" s="583"/>
      <c r="W140" s="583"/>
      <c r="X140" s="583"/>
      <c r="Y140" s="589"/>
      <c r="Z140" s="589"/>
      <c r="AA140" s="585"/>
      <c r="AB140" s="585"/>
      <c r="AC140" s="586"/>
      <c r="AD140" s="587"/>
      <c r="AE140" s="588"/>
    </row>
    <row r="141" spans="1:31" s="580" customFormat="1" ht="17.100000000000001" customHeight="1">
      <c r="A141" s="697"/>
      <c r="B141" s="698"/>
      <c r="C141" s="697"/>
      <c r="D141" s="698"/>
      <c r="E141" s="707"/>
      <c r="F141" s="707"/>
      <c r="G141" s="708"/>
      <c r="H141" s="708"/>
      <c r="I141" s="708"/>
      <c r="J141" s="709"/>
      <c r="K141" s="710" t="s">
        <v>884</v>
      </c>
      <c r="L141" s="711">
        <v>2261000</v>
      </c>
      <c r="M141" s="642" t="s">
        <v>595</v>
      </c>
      <c r="N141" s="712" t="s">
        <v>272</v>
      </c>
      <c r="O141" s="668">
        <v>0.6</v>
      </c>
      <c r="P141" s="666"/>
      <c r="Q141" s="712" t="s">
        <v>272</v>
      </c>
      <c r="R141" s="666">
        <v>1</v>
      </c>
      <c r="S141" s="666" t="s">
        <v>597</v>
      </c>
      <c r="T141" s="713" t="s">
        <v>2</v>
      </c>
      <c r="U141" s="802">
        <f t="shared" ref="U141:U148" si="5">L141*O141*R141</f>
        <v>1356600</v>
      </c>
      <c r="V141" s="583"/>
      <c r="W141" s="583"/>
      <c r="X141" s="583"/>
      <c r="Y141" s="589"/>
      <c r="Z141" s="589"/>
      <c r="AA141" s="585"/>
      <c r="AB141" s="585"/>
      <c r="AC141" s="586"/>
      <c r="AD141" s="587"/>
      <c r="AE141" s="588"/>
    </row>
    <row r="142" spans="1:31" s="580" customFormat="1" ht="17.100000000000001" customHeight="1">
      <c r="A142" s="697"/>
      <c r="B142" s="698"/>
      <c r="C142" s="697"/>
      <c r="D142" s="698"/>
      <c r="E142" s="707"/>
      <c r="F142" s="707"/>
      <c r="G142" s="708"/>
      <c r="H142" s="708"/>
      <c r="I142" s="708"/>
      <c r="J142" s="709"/>
      <c r="K142" s="710" t="s">
        <v>864</v>
      </c>
      <c r="L142" s="711">
        <v>1910000</v>
      </c>
      <c r="M142" s="642" t="s">
        <v>595</v>
      </c>
      <c r="N142" s="712" t="s">
        <v>272</v>
      </c>
      <c r="O142" s="668">
        <v>0.6</v>
      </c>
      <c r="P142" s="666"/>
      <c r="Q142" s="712" t="s">
        <v>272</v>
      </c>
      <c r="R142" s="666">
        <v>1</v>
      </c>
      <c r="S142" s="666" t="s">
        <v>597</v>
      </c>
      <c r="T142" s="713" t="s">
        <v>2</v>
      </c>
      <c r="U142" s="802">
        <f t="shared" si="5"/>
        <v>1146000</v>
      </c>
      <c r="V142" s="583"/>
      <c r="W142" s="583"/>
      <c r="X142" s="583"/>
      <c r="Y142" s="589"/>
      <c r="Z142" s="589"/>
      <c r="AA142" s="585"/>
      <c r="AB142" s="585"/>
      <c r="AC142" s="586"/>
      <c r="AD142" s="587"/>
      <c r="AE142" s="588"/>
    </row>
    <row r="143" spans="1:31" s="580" customFormat="1" ht="17.100000000000001" customHeight="1">
      <c r="A143" s="848"/>
      <c r="B143" s="849"/>
      <c r="C143" s="848"/>
      <c r="D143" s="849"/>
      <c r="E143" s="729"/>
      <c r="F143" s="729"/>
      <c r="G143" s="689"/>
      <c r="H143" s="689"/>
      <c r="I143" s="689"/>
      <c r="J143" s="719"/>
      <c r="K143" s="797" t="s">
        <v>865</v>
      </c>
      <c r="L143" s="721">
        <v>2026000</v>
      </c>
      <c r="M143" s="644" t="s">
        <v>595</v>
      </c>
      <c r="N143" s="722" t="s">
        <v>272</v>
      </c>
      <c r="O143" s="669">
        <v>0.6</v>
      </c>
      <c r="P143" s="667"/>
      <c r="Q143" s="722" t="s">
        <v>272</v>
      </c>
      <c r="R143" s="667">
        <v>1</v>
      </c>
      <c r="S143" s="667" t="s">
        <v>597</v>
      </c>
      <c r="T143" s="723" t="s">
        <v>2</v>
      </c>
      <c r="U143" s="804">
        <f t="shared" si="5"/>
        <v>1215600</v>
      </c>
      <c r="V143" s="583"/>
      <c r="W143" s="583"/>
      <c r="X143" s="583"/>
      <c r="Y143" s="589"/>
      <c r="Z143" s="589"/>
      <c r="AA143" s="585"/>
      <c r="AB143" s="585"/>
      <c r="AC143" s="586"/>
      <c r="AD143" s="587"/>
      <c r="AE143" s="588"/>
    </row>
    <row r="144" spans="1:31" s="580" customFormat="1" ht="17.100000000000001" customHeight="1">
      <c r="A144" s="697"/>
      <c r="B144" s="698"/>
      <c r="C144" s="697"/>
      <c r="D144" s="698"/>
      <c r="E144" s="707"/>
      <c r="F144" s="707"/>
      <c r="G144" s="708"/>
      <c r="H144" s="708"/>
      <c r="I144" s="708"/>
      <c r="J144" s="709"/>
      <c r="K144" s="710" t="s">
        <v>927</v>
      </c>
      <c r="L144" s="711">
        <v>1856000</v>
      </c>
      <c r="M144" s="642" t="s">
        <v>595</v>
      </c>
      <c r="N144" s="847" t="s">
        <v>272</v>
      </c>
      <c r="O144" s="668">
        <v>0.6</v>
      </c>
      <c r="P144" s="666"/>
      <c r="Q144" s="847" t="s">
        <v>272</v>
      </c>
      <c r="R144" s="666">
        <v>1</v>
      </c>
      <c r="S144" s="666" t="s">
        <v>597</v>
      </c>
      <c r="T144" s="713"/>
      <c r="U144" s="802">
        <f t="shared" si="5"/>
        <v>1113600</v>
      </c>
      <c r="V144" s="583"/>
      <c r="W144" s="583"/>
      <c r="X144" s="583"/>
      <c r="Y144" s="589"/>
      <c r="Z144" s="589"/>
      <c r="AA144" s="585"/>
      <c r="AB144" s="585"/>
      <c r="AC144" s="586"/>
      <c r="AD144" s="587"/>
      <c r="AE144" s="588"/>
    </row>
    <row r="145" spans="1:31" s="580" customFormat="1" ht="17.100000000000001" customHeight="1">
      <c r="A145" s="697"/>
      <c r="B145" s="698"/>
      <c r="C145" s="697"/>
      <c r="D145" s="698"/>
      <c r="E145" s="707"/>
      <c r="F145" s="707"/>
      <c r="G145" s="708"/>
      <c r="H145" s="708"/>
      <c r="I145" s="708"/>
      <c r="J145" s="709"/>
      <c r="K145" s="710" t="s">
        <v>928</v>
      </c>
      <c r="L145" s="711">
        <v>1910000</v>
      </c>
      <c r="M145" s="642" t="s">
        <v>595</v>
      </c>
      <c r="N145" s="847" t="s">
        <v>272</v>
      </c>
      <c r="O145" s="668">
        <v>0.6</v>
      </c>
      <c r="P145" s="666"/>
      <c r="Q145" s="847" t="s">
        <v>272</v>
      </c>
      <c r="R145" s="666">
        <v>1</v>
      </c>
      <c r="S145" s="666" t="s">
        <v>597</v>
      </c>
      <c r="T145" s="713"/>
      <c r="U145" s="802">
        <f t="shared" si="5"/>
        <v>1146000</v>
      </c>
      <c r="V145" s="583"/>
      <c r="W145" s="583"/>
      <c r="X145" s="583"/>
      <c r="Y145" s="589"/>
      <c r="Z145" s="589"/>
      <c r="AA145" s="585"/>
      <c r="AB145" s="585"/>
      <c r="AC145" s="586"/>
      <c r="AD145" s="587"/>
      <c r="AE145" s="588"/>
    </row>
    <row r="146" spans="1:31" s="580" customFormat="1" ht="17.100000000000001" customHeight="1">
      <c r="A146" s="697"/>
      <c r="B146" s="698"/>
      <c r="C146" s="697"/>
      <c r="D146" s="698"/>
      <c r="E146" s="707"/>
      <c r="F146" s="707"/>
      <c r="G146" s="708"/>
      <c r="H146" s="708"/>
      <c r="I146" s="708"/>
      <c r="J146" s="709"/>
      <c r="K146" s="710" t="s">
        <v>929</v>
      </c>
      <c r="L146" s="711">
        <v>1743000</v>
      </c>
      <c r="M146" s="642" t="s">
        <v>595</v>
      </c>
      <c r="N146" s="847" t="s">
        <v>272</v>
      </c>
      <c r="O146" s="668">
        <v>0.6</v>
      </c>
      <c r="P146" s="666"/>
      <c r="Q146" s="847" t="s">
        <v>272</v>
      </c>
      <c r="R146" s="666">
        <v>1</v>
      </c>
      <c r="S146" s="666" t="s">
        <v>597</v>
      </c>
      <c r="T146" s="713"/>
      <c r="U146" s="802">
        <f t="shared" si="5"/>
        <v>1045800</v>
      </c>
      <c r="V146" s="583"/>
      <c r="W146" s="583"/>
      <c r="X146" s="583"/>
      <c r="Y146" s="589"/>
      <c r="Z146" s="589"/>
      <c r="AA146" s="585"/>
      <c r="AB146" s="585"/>
      <c r="AC146" s="586"/>
      <c r="AD146" s="587"/>
      <c r="AE146" s="588"/>
    </row>
    <row r="147" spans="1:31" s="580" customFormat="1" ht="17.100000000000001" customHeight="1">
      <c r="A147" s="697"/>
      <c r="B147" s="698"/>
      <c r="C147" s="697"/>
      <c r="D147" s="698"/>
      <c r="E147" s="707"/>
      <c r="F147" s="707"/>
      <c r="G147" s="708"/>
      <c r="H147" s="708"/>
      <c r="I147" s="708"/>
      <c r="J147" s="709"/>
      <c r="K147" s="710" t="s">
        <v>930</v>
      </c>
      <c r="L147" s="711">
        <v>1799000</v>
      </c>
      <c r="M147" s="642" t="s">
        <v>595</v>
      </c>
      <c r="N147" s="847" t="s">
        <v>272</v>
      </c>
      <c r="O147" s="668">
        <v>0.6</v>
      </c>
      <c r="P147" s="666"/>
      <c r="Q147" s="847" t="s">
        <v>272</v>
      </c>
      <c r="R147" s="666">
        <v>1</v>
      </c>
      <c r="S147" s="666" t="s">
        <v>597</v>
      </c>
      <c r="T147" s="713" t="s">
        <v>2</v>
      </c>
      <c r="U147" s="802">
        <f t="shared" si="5"/>
        <v>1079400</v>
      </c>
      <c r="V147" s="583"/>
      <c r="W147" s="583"/>
      <c r="X147" s="583"/>
      <c r="Y147" s="589"/>
      <c r="Z147" s="589"/>
      <c r="AA147" s="585"/>
      <c r="AB147" s="585"/>
      <c r="AC147" s="586"/>
      <c r="AD147" s="587"/>
      <c r="AE147" s="588"/>
    </row>
    <row r="148" spans="1:31" s="580" customFormat="1" ht="17.100000000000001" customHeight="1">
      <c r="A148" s="697"/>
      <c r="B148" s="698"/>
      <c r="C148" s="697"/>
      <c r="D148" s="698"/>
      <c r="E148" s="707"/>
      <c r="F148" s="707"/>
      <c r="G148" s="708"/>
      <c r="H148" s="708"/>
      <c r="I148" s="708"/>
      <c r="J148" s="709"/>
      <c r="K148" s="710" t="s">
        <v>885</v>
      </c>
      <c r="L148" s="711">
        <v>3002000</v>
      </c>
      <c r="M148" s="642" t="s">
        <v>595</v>
      </c>
      <c r="N148" s="815" t="s">
        <v>272</v>
      </c>
      <c r="O148" s="668">
        <v>0.6</v>
      </c>
      <c r="P148" s="666"/>
      <c r="Q148" s="815" t="s">
        <v>272</v>
      </c>
      <c r="R148" s="666">
        <v>1</v>
      </c>
      <c r="S148" s="666" t="s">
        <v>597</v>
      </c>
      <c r="T148" s="713" t="s">
        <v>2</v>
      </c>
      <c r="U148" s="802">
        <f t="shared" si="5"/>
        <v>1801200</v>
      </c>
      <c r="V148" s="583"/>
      <c r="W148" s="583"/>
      <c r="X148" s="583"/>
      <c r="Y148" s="589"/>
      <c r="Z148" s="589"/>
      <c r="AA148" s="585"/>
      <c r="AB148" s="585"/>
      <c r="AC148" s="586"/>
      <c r="AD148" s="587"/>
      <c r="AE148" s="588"/>
    </row>
    <row r="149" spans="1:31" s="438" customFormat="1" ht="17.100000000000001" customHeight="1">
      <c r="A149" s="697"/>
      <c r="B149" s="698"/>
      <c r="C149" s="697"/>
      <c r="D149" s="698"/>
      <c r="E149" s="707"/>
      <c r="F149" s="707"/>
      <c r="G149" s="708"/>
      <c r="H149" s="708"/>
      <c r="I149" s="708"/>
      <c r="J149" s="709"/>
      <c r="K149" s="629" t="s">
        <v>656</v>
      </c>
      <c r="L149" s="711"/>
      <c r="M149" s="711"/>
      <c r="N149" s="815"/>
      <c r="O149" s="666"/>
      <c r="P149" s="666"/>
      <c r="Q149" s="815"/>
      <c r="R149" s="666"/>
      <c r="S149" s="1159">
        <f>U151+U152+U153+U154+U155+U157+U156+U158+U159+U160+U161+U162+U163+U164+U165+U166+U167+U168+U169+U170+U171+U172+U173+U174+U175+U176+U177+U178</f>
        <v>23516770</v>
      </c>
      <c r="T149" s="1159"/>
      <c r="U149" s="1160"/>
      <c r="V149" s="446"/>
      <c r="W149" s="446"/>
      <c r="X149" s="446"/>
      <c r="Y149" s="452"/>
      <c r="Z149" s="452"/>
      <c r="AA149" s="448">
        <v>1</v>
      </c>
      <c r="AB149" s="448">
        <v>12</v>
      </c>
      <c r="AC149" s="449"/>
      <c r="AD149" s="450"/>
      <c r="AE149" s="451"/>
    </row>
    <row r="150" spans="1:31" s="438" customFormat="1" ht="17.100000000000001" hidden="1" customHeight="1">
      <c r="A150" s="697"/>
      <c r="B150" s="698"/>
      <c r="C150" s="697"/>
      <c r="D150" s="698"/>
      <c r="E150" s="707"/>
      <c r="F150" s="707"/>
      <c r="G150" s="708"/>
      <c r="H150" s="708"/>
      <c r="I150" s="714"/>
      <c r="J150" s="709"/>
      <c r="K150" s="710" t="s">
        <v>19</v>
      </c>
      <c r="L150" s="711">
        <v>0</v>
      </c>
      <c r="M150" s="711"/>
      <c r="N150" s="712" t="s">
        <v>272</v>
      </c>
      <c r="O150" s="666">
        <v>1</v>
      </c>
      <c r="P150" s="666"/>
      <c r="Q150" s="712" t="s">
        <v>272</v>
      </c>
      <c r="R150" s="666">
        <v>12</v>
      </c>
      <c r="S150" s="666"/>
      <c r="T150" s="713" t="s">
        <v>2</v>
      </c>
      <c r="U150" s="802">
        <f>L150*O150*R150</f>
        <v>0</v>
      </c>
      <c r="V150" s="446"/>
      <c r="W150" s="446"/>
      <c r="X150" s="446"/>
      <c r="Y150" s="452"/>
      <c r="Z150" s="452"/>
      <c r="AA150" s="448">
        <v>1</v>
      </c>
      <c r="AB150" s="448">
        <v>12</v>
      </c>
      <c r="AC150" s="449"/>
      <c r="AD150" s="450"/>
      <c r="AE150" s="451"/>
    </row>
    <row r="151" spans="1:31" s="580" customFormat="1" ht="17.100000000000001" customHeight="1">
      <c r="A151" s="697"/>
      <c r="B151" s="698"/>
      <c r="C151" s="697"/>
      <c r="D151" s="698"/>
      <c r="E151" s="707"/>
      <c r="F151" s="707"/>
      <c r="G151" s="708"/>
      <c r="H151" s="708"/>
      <c r="I151" s="714"/>
      <c r="J151" s="709"/>
      <c r="K151" s="710"/>
      <c r="L151" s="642">
        <v>220000</v>
      </c>
      <c r="M151" s="642" t="s">
        <v>595</v>
      </c>
      <c r="N151" s="712" t="s">
        <v>272</v>
      </c>
      <c r="O151" s="641">
        <v>12</v>
      </c>
      <c r="P151" s="666" t="s">
        <v>599</v>
      </c>
      <c r="Q151" s="712" t="s">
        <v>272</v>
      </c>
      <c r="R151" s="666">
        <v>1</v>
      </c>
      <c r="S151" s="666" t="s">
        <v>597</v>
      </c>
      <c r="T151" s="713" t="s">
        <v>2</v>
      </c>
      <c r="U151" s="802">
        <f>L151*O151*R151</f>
        <v>2640000</v>
      </c>
      <c r="V151" s="583"/>
      <c r="W151" s="583"/>
      <c r="X151" s="583"/>
      <c r="Y151" s="589"/>
      <c r="Z151" s="589"/>
      <c r="AA151" s="585"/>
      <c r="AB151" s="585"/>
      <c r="AC151" s="586"/>
      <c r="AD151" s="587"/>
      <c r="AE151" s="588"/>
    </row>
    <row r="152" spans="1:31" s="580" customFormat="1" ht="17.100000000000001" customHeight="1">
      <c r="A152" s="697"/>
      <c r="B152" s="698"/>
      <c r="C152" s="697"/>
      <c r="D152" s="698"/>
      <c r="E152" s="707"/>
      <c r="F152" s="707"/>
      <c r="G152" s="708"/>
      <c r="H152" s="708"/>
      <c r="I152" s="714"/>
      <c r="J152" s="709"/>
      <c r="K152" s="710"/>
      <c r="L152" s="642">
        <v>60000</v>
      </c>
      <c r="M152" s="642" t="s">
        <v>595</v>
      </c>
      <c r="N152" s="712" t="s">
        <v>272</v>
      </c>
      <c r="O152" s="642">
        <v>2</v>
      </c>
      <c r="P152" s="666" t="s">
        <v>599</v>
      </c>
      <c r="Q152" s="712" t="s">
        <v>272</v>
      </c>
      <c r="R152" s="666">
        <v>1</v>
      </c>
      <c r="S152" s="666" t="s">
        <v>597</v>
      </c>
      <c r="T152" s="713" t="s">
        <v>2</v>
      </c>
      <c r="U152" s="802">
        <f t="shared" ref="U152:U178" si="6">L152*O152*R152</f>
        <v>120000</v>
      </c>
      <c r="V152" s="583"/>
      <c r="W152" s="583"/>
      <c r="X152" s="583"/>
      <c r="Y152" s="589"/>
      <c r="Z152" s="589"/>
      <c r="AA152" s="585"/>
      <c r="AB152" s="585"/>
      <c r="AC152" s="586"/>
      <c r="AD152" s="587"/>
      <c r="AE152" s="588"/>
    </row>
    <row r="153" spans="1:31" s="580" customFormat="1" ht="17.100000000000001" customHeight="1">
      <c r="A153" s="697"/>
      <c r="B153" s="698"/>
      <c r="C153" s="697"/>
      <c r="D153" s="698"/>
      <c r="E153" s="707"/>
      <c r="F153" s="707"/>
      <c r="G153" s="708"/>
      <c r="H153" s="708"/>
      <c r="I153" s="714"/>
      <c r="J153" s="709"/>
      <c r="K153" s="710"/>
      <c r="L153" s="642">
        <v>40000</v>
      </c>
      <c r="M153" s="642" t="s">
        <v>595</v>
      </c>
      <c r="N153" s="712" t="s">
        <v>272</v>
      </c>
      <c r="O153" s="641">
        <v>1</v>
      </c>
      <c r="P153" s="666" t="s">
        <v>599</v>
      </c>
      <c r="Q153" s="712" t="s">
        <v>272</v>
      </c>
      <c r="R153" s="666">
        <v>1</v>
      </c>
      <c r="S153" s="666" t="s">
        <v>597</v>
      </c>
      <c r="T153" s="713" t="s">
        <v>2</v>
      </c>
      <c r="U153" s="802">
        <f t="shared" si="6"/>
        <v>40000</v>
      </c>
      <c r="V153" s="583"/>
      <c r="W153" s="583"/>
      <c r="X153" s="583"/>
      <c r="Y153" s="589"/>
      <c r="Z153" s="589"/>
      <c r="AA153" s="585"/>
      <c r="AB153" s="585"/>
      <c r="AC153" s="586"/>
      <c r="AD153" s="587"/>
      <c r="AE153" s="588"/>
    </row>
    <row r="154" spans="1:31" s="580" customFormat="1" ht="17.100000000000001" customHeight="1">
      <c r="A154" s="697"/>
      <c r="B154" s="698"/>
      <c r="C154" s="697"/>
      <c r="D154" s="698"/>
      <c r="E154" s="707"/>
      <c r="F154" s="707"/>
      <c r="G154" s="708"/>
      <c r="H154" s="708"/>
      <c r="I154" s="714"/>
      <c r="J154" s="709"/>
      <c r="K154" s="710"/>
      <c r="L154" s="642">
        <v>60000</v>
      </c>
      <c r="M154" s="642" t="s">
        <v>595</v>
      </c>
      <c r="N154" s="712" t="s">
        <v>272</v>
      </c>
      <c r="O154" s="641">
        <v>11</v>
      </c>
      <c r="P154" s="666" t="s">
        <v>599</v>
      </c>
      <c r="Q154" s="712" t="s">
        <v>272</v>
      </c>
      <c r="R154" s="666">
        <v>1</v>
      </c>
      <c r="S154" s="666" t="s">
        <v>597</v>
      </c>
      <c r="T154" s="713" t="s">
        <v>2</v>
      </c>
      <c r="U154" s="802">
        <f t="shared" si="6"/>
        <v>660000</v>
      </c>
      <c r="V154" s="583"/>
      <c r="W154" s="583"/>
      <c r="X154" s="583"/>
      <c r="Y154" s="589"/>
      <c r="Z154" s="589"/>
      <c r="AA154" s="585"/>
      <c r="AB154" s="585"/>
      <c r="AC154" s="586"/>
      <c r="AD154" s="587"/>
      <c r="AE154" s="588"/>
    </row>
    <row r="155" spans="1:31" s="580" customFormat="1" ht="17.100000000000001" customHeight="1">
      <c r="A155" s="697"/>
      <c r="B155" s="698"/>
      <c r="C155" s="697"/>
      <c r="D155" s="698"/>
      <c r="E155" s="707"/>
      <c r="F155" s="707"/>
      <c r="G155" s="708"/>
      <c r="H155" s="708"/>
      <c r="I155" s="714"/>
      <c r="J155" s="709"/>
      <c r="K155" s="710"/>
      <c r="L155" s="642">
        <v>100000</v>
      </c>
      <c r="M155" s="642" t="s">
        <v>595</v>
      </c>
      <c r="N155" s="712" t="s">
        <v>272</v>
      </c>
      <c r="O155" s="641">
        <v>12</v>
      </c>
      <c r="P155" s="666" t="s">
        <v>599</v>
      </c>
      <c r="Q155" s="712" t="s">
        <v>272</v>
      </c>
      <c r="R155" s="666">
        <v>1</v>
      </c>
      <c r="S155" s="666" t="s">
        <v>597</v>
      </c>
      <c r="T155" s="713" t="s">
        <v>2</v>
      </c>
      <c r="U155" s="802">
        <f t="shared" si="6"/>
        <v>1200000</v>
      </c>
      <c r="V155" s="583"/>
      <c r="W155" s="583"/>
      <c r="X155" s="583"/>
      <c r="Y155" s="589"/>
      <c r="Z155" s="589"/>
      <c r="AA155" s="585"/>
      <c r="AB155" s="585"/>
      <c r="AC155" s="586"/>
      <c r="AD155" s="587"/>
      <c r="AE155" s="588"/>
    </row>
    <row r="156" spans="1:31" s="580" customFormat="1" ht="17.100000000000001" customHeight="1">
      <c r="A156" s="697"/>
      <c r="B156" s="698"/>
      <c r="C156" s="697"/>
      <c r="D156" s="698"/>
      <c r="E156" s="707"/>
      <c r="F156" s="707"/>
      <c r="G156" s="708"/>
      <c r="H156" s="708"/>
      <c r="I156" s="714"/>
      <c r="J156" s="709"/>
      <c r="K156" s="710"/>
      <c r="L156" s="642">
        <v>20000</v>
      </c>
      <c r="M156" s="642" t="s">
        <v>595</v>
      </c>
      <c r="N156" s="712" t="s">
        <v>272</v>
      </c>
      <c r="O156" s="641">
        <v>12</v>
      </c>
      <c r="P156" s="666" t="s">
        <v>599</v>
      </c>
      <c r="Q156" s="712" t="s">
        <v>272</v>
      </c>
      <c r="R156" s="666">
        <v>1</v>
      </c>
      <c r="S156" s="666" t="s">
        <v>597</v>
      </c>
      <c r="T156" s="713" t="s">
        <v>2</v>
      </c>
      <c r="U156" s="802">
        <f t="shared" si="6"/>
        <v>240000</v>
      </c>
      <c r="V156" s="583"/>
      <c r="W156" s="583"/>
      <c r="X156" s="583"/>
      <c r="Y156" s="589"/>
      <c r="Z156" s="589"/>
      <c r="AA156" s="585"/>
      <c r="AB156" s="585"/>
      <c r="AC156" s="586"/>
      <c r="AD156" s="587"/>
      <c r="AE156" s="588"/>
    </row>
    <row r="157" spans="1:31" s="580" customFormat="1" ht="17.100000000000001" customHeight="1">
      <c r="A157" s="697"/>
      <c r="B157" s="698"/>
      <c r="C157" s="697"/>
      <c r="D157" s="698"/>
      <c r="E157" s="707"/>
      <c r="F157" s="707"/>
      <c r="G157" s="708"/>
      <c r="H157" s="708"/>
      <c r="I157" s="714"/>
      <c r="J157" s="709"/>
      <c r="K157" s="710"/>
      <c r="L157" s="642">
        <v>60000</v>
      </c>
      <c r="M157" s="642" t="s">
        <v>595</v>
      </c>
      <c r="N157" s="712" t="s">
        <v>272</v>
      </c>
      <c r="O157" s="641">
        <v>12</v>
      </c>
      <c r="P157" s="666" t="s">
        <v>599</v>
      </c>
      <c r="Q157" s="712" t="s">
        <v>272</v>
      </c>
      <c r="R157" s="666">
        <v>1</v>
      </c>
      <c r="S157" s="666" t="s">
        <v>597</v>
      </c>
      <c r="T157" s="713" t="s">
        <v>2</v>
      </c>
      <c r="U157" s="802">
        <f t="shared" si="6"/>
        <v>720000</v>
      </c>
      <c r="V157" s="583"/>
      <c r="W157" s="583"/>
      <c r="X157" s="583"/>
      <c r="Y157" s="589"/>
      <c r="Z157" s="589"/>
      <c r="AA157" s="585"/>
      <c r="AB157" s="585"/>
      <c r="AC157" s="586"/>
      <c r="AD157" s="587"/>
      <c r="AE157" s="588"/>
    </row>
    <row r="158" spans="1:31" s="580" customFormat="1" ht="17.100000000000001" customHeight="1">
      <c r="A158" s="697"/>
      <c r="B158" s="698"/>
      <c r="C158" s="697"/>
      <c r="D158" s="698"/>
      <c r="E158" s="707"/>
      <c r="F158" s="707"/>
      <c r="G158" s="708"/>
      <c r="H158" s="708"/>
      <c r="I158" s="714"/>
      <c r="J158" s="709"/>
      <c r="K158" s="710"/>
      <c r="L158" s="642">
        <v>120000</v>
      </c>
      <c r="M158" s="642" t="s">
        <v>595</v>
      </c>
      <c r="N158" s="712" t="s">
        <v>272</v>
      </c>
      <c r="O158" s="641">
        <v>12</v>
      </c>
      <c r="P158" s="666" t="s">
        <v>599</v>
      </c>
      <c r="Q158" s="712" t="s">
        <v>272</v>
      </c>
      <c r="R158" s="666">
        <v>1</v>
      </c>
      <c r="S158" s="666" t="s">
        <v>597</v>
      </c>
      <c r="T158" s="713" t="s">
        <v>2</v>
      </c>
      <c r="U158" s="802">
        <f t="shared" si="6"/>
        <v>1440000</v>
      </c>
      <c r="V158" s="583"/>
      <c r="W158" s="583"/>
      <c r="X158" s="583"/>
      <c r="Y158" s="589"/>
      <c r="Z158" s="589"/>
      <c r="AA158" s="585"/>
      <c r="AB158" s="585"/>
      <c r="AC158" s="586"/>
      <c r="AD158" s="587"/>
      <c r="AE158" s="588"/>
    </row>
    <row r="159" spans="1:31" s="580" customFormat="1" ht="17.100000000000001" customHeight="1">
      <c r="A159" s="697"/>
      <c r="B159" s="698"/>
      <c r="C159" s="697"/>
      <c r="D159" s="698"/>
      <c r="E159" s="707"/>
      <c r="F159" s="707"/>
      <c r="G159" s="708"/>
      <c r="H159" s="708"/>
      <c r="I159" s="714"/>
      <c r="J159" s="709"/>
      <c r="K159" s="710"/>
      <c r="L159" s="642">
        <v>100000</v>
      </c>
      <c r="M159" s="642" t="s">
        <v>595</v>
      </c>
      <c r="N159" s="712" t="s">
        <v>272</v>
      </c>
      <c r="O159" s="641">
        <v>7</v>
      </c>
      <c r="P159" s="666" t="s">
        <v>599</v>
      </c>
      <c r="Q159" s="712" t="s">
        <v>272</v>
      </c>
      <c r="R159" s="666">
        <v>1</v>
      </c>
      <c r="S159" s="666" t="s">
        <v>597</v>
      </c>
      <c r="T159" s="713" t="s">
        <v>2</v>
      </c>
      <c r="U159" s="802">
        <f t="shared" si="6"/>
        <v>700000</v>
      </c>
      <c r="V159" s="583"/>
      <c r="W159" s="583"/>
      <c r="X159" s="583"/>
      <c r="Y159" s="589"/>
      <c r="Z159" s="589"/>
      <c r="AA159" s="585"/>
      <c r="AB159" s="585"/>
      <c r="AC159" s="586"/>
      <c r="AD159" s="587"/>
      <c r="AE159" s="588"/>
    </row>
    <row r="160" spans="1:31" s="580" customFormat="1" ht="17.100000000000001" hidden="1" customHeight="1">
      <c r="A160" s="697"/>
      <c r="B160" s="698"/>
      <c r="C160" s="697"/>
      <c r="D160" s="698"/>
      <c r="E160" s="707"/>
      <c r="F160" s="707"/>
      <c r="G160" s="708"/>
      <c r="H160" s="708"/>
      <c r="I160" s="714"/>
      <c r="J160" s="709"/>
      <c r="K160" s="710"/>
      <c r="L160" s="642"/>
      <c r="M160" s="642" t="s">
        <v>595</v>
      </c>
      <c r="N160" s="712" t="s">
        <v>272</v>
      </c>
      <c r="O160" s="641">
        <v>5</v>
      </c>
      <c r="P160" s="666" t="s">
        <v>599</v>
      </c>
      <c r="Q160" s="712" t="s">
        <v>272</v>
      </c>
      <c r="R160" s="666">
        <v>1</v>
      </c>
      <c r="S160" s="666" t="s">
        <v>597</v>
      </c>
      <c r="T160" s="713" t="s">
        <v>2</v>
      </c>
      <c r="U160" s="802">
        <f t="shared" si="6"/>
        <v>0</v>
      </c>
      <c r="V160" s="583"/>
      <c r="W160" s="583"/>
      <c r="X160" s="583"/>
      <c r="Y160" s="589"/>
      <c r="Z160" s="589"/>
      <c r="AA160" s="585"/>
      <c r="AB160" s="585"/>
      <c r="AC160" s="586"/>
      <c r="AD160" s="587"/>
      <c r="AE160" s="588"/>
    </row>
    <row r="161" spans="1:31" s="580" customFormat="1" ht="17.100000000000001" customHeight="1">
      <c r="A161" s="697"/>
      <c r="B161" s="698"/>
      <c r="C161" s="697"/>
      <c r="D161" s="698"/>
      <c r="E161" s="707"/>
      <c r="F161" s="707"/>
      <c r="G161" s="708"/>
      <c r="H161" s="708"/>
      <c r="I161" s="714"/>
      <c r="J161" s="709"/>
      <c r="K161" s="710"/>
      <c r="L161" s="642">
        <v>40000</v>
      </c>
      <c r="M161" s="642" t="s">
        <v>595</v>
      </c>
      <c r="N161" s="712" t="s">
        <v>272</v>
      </c>
      <c r="O161" s="642">
        <v>12</v>
      </c>
      <c r="P161" s="666" t="s">
        <v>599</v>
      </c>
      <c r="Q161" s="712" t="s">
        <v>272</v>
      </c>
      <c r="R161" s="666">
        <v>1</v>
      </c>
      <c r="S161" s="666" t="s">
        <v>597</v>
      </c>
      <c r="T161" s="713" t="s">
        <v>2</v>
      </c>
      <c r="U161" s="802">
        <f t="shared" si="6"/>
        <v>480000</v>
      </c>
      <c r="V161" s="583"/>
      <c r="W161" s="583"/>
      <c r="X161" s="583"/>
      <c r="Y161" s="589"/>
      <c r="Z161" s="589"/>
      <c r="AA161" s="585"/>
      <c r="AB161" s="585"/>
      <c r="AC161" s="586"/>
      <c r="AD161" s="587"/>
      <c r="AE161" s="588"/>
    </row>
    <row r="162" spans="1:31" s="580" customFormat="1" ht="17.100000000000001" customHeight="1">
      <c r="A162" s="697"/>
      <c r="B162" s="698"/>
      <c r="C162" s="697"/>
      <c r="D162" s="698"/>
      <c r="E162" s="707"/>
      <c r="F162" s="707"/>
      <c r="G162" s="708"/>
      <c r="H162" s="708"/>
      <c r="I162" s="714"/>
      <c r="J162" s="709"/>
      <c r="K162" s="710"/>
      <c r="L162" s="642">
        <v>40000</v>
      </c>
      <c r="M162" s="642" t="s">
        <v>595</v>
      </c>
      <c r="N162" s="712" t="s">
        <v>272</v>
      </c>
      <c r="O162" s="641">
        <v>12</v>
      </c>
      <c r="P162" s="666" t="s">
        <v>599</v>
      </c>
      <c r="Q162" s="712" t="s">
        <v>272</v>
      </c>
      <c r="R162" s="666">
        <v>1</v>
      </c>
      <c r="S162" s="666" t="s">
        <v>597</v>
      </c>
      <c r="T162" s="713" t="s">
        <v>2</v>
      </c>
      <c r="U162" s="802">
        <f t="shared" si="6"/>
        <v>480000</v>
      </c>
      <c r="V162" s="583"/>
      <c r="W162" s="583"/>
      <c r="X162" s="583"/>
      <c r="Y162" s="589"/>
      <c r="Z162" s="589"/>
      <c r="AA162" s="585"/>
      <c r="AB162" s="585"/>
      <c r="AC162" s="586"/>
      <c r="AD162" s="587"/>
      <c r="AE162" s="588"/>
    </row>
    <row r="163" spans="1:31" s="580" customFormat="1" ht="17.100000000000001" customHeight="1">
      <c r="A163" s="697"/>
      <c r="B163" s="698"/>
      <c r="C163" s="697"/>
      <c r="D163" s="698"/>
      <c r="E163" s="707"/>
      <c r="F163" s="707"/>
      <c r="G163" s="708"/>
      <c r="H163" s="708"/>
      <c r="I163" s="714"/>
      <c r="J163" s="709"/>
      <c r="K163" s="710"/>
      <c r="L163" s="642">
        <v>40000</v>
      </c>
      <c r="M163" s="642" t="s">
        <v>595</v>
      </c>
      <c r="N163" s="712" t="s">
        <v>272</v>
      </c>
      <c r="O163" s="641">
        <v>12</v>
      </c>
      <c r="P163" s="666" t="s">
        <v>599</v>
      </c>
      <c r="Q163" s="712" t="s">
        <v>272</v>
      </c>
      <c r="R163" s="666">
        <v>1</v>
      </c>
      <c r="S163" s="666" t="s">
        <v>597</v>
      </c>
      <c r="T163" s="713" t="s">
        <v>2</v>
      </c>
      <c r="U163" s="802">
        <f t="shared" si="6"/>
        <v>480000</v>
      </c>
      <c r="V163" s="583"/>
      <c r="W163" s="583"/>
      <c r="X163" s="583"/>
      <c r="Y163" s="589"/>
      <c r="Z163" s="589"/>
      <c r="AA163" s="585"/>
      <c r="AB163" s="585"/>
      <c r="AC163" s="586"/>
      <c r="AD163" s="587"/>
      <c r="AE163" s="588"/>
    </row>
    <row r="164" spans="1:31" s="580" customFormat="1" ht="17.100000000000001" hidden="1" customHeight="1">
      <c r="A164" s="697"/>
      <c r="B164" s="698"/>
      <c r="C164" s="697"/>
      <c r="D164" s="698"/>
      <c r="E164" s="707"/>
      <c r="F164" s="707"/>
      <c r="G164" s="708"/>
      <c r="H164" s="708"/>
      <c r="I164" s="714"/>
      <c r="J164" s="709"/>
      <c r="K164" s="710"/>
      <c r="L164" s="642"/>
      <c r="M164" s="642" t="s">
        <v>595</v>
      </c>
      <c r="N164" s="712" t="s">
        <v>272</v>
      </c>
      <c r="O164" s="641">
        <v>12</v>
      </c>
      <c r="P164" s="666" t="s">
        <v>599</v>
      </c>
      <c r="Q164" s="712" t="s">
        <v>272</v>
      </c>
      <c r="R164" s="666">
        <v>1</v>
      </c>
      <c r="S164" s="666" t="s">
        <v>597</v>
      </c>
      <c r="T164" s="713" t="s">
        <v>2</v>
      </c>
      <c r="U164" s="802">
        <f t="shared" si="6"/>
        <v>0</v>
      </c>
      <c r="V164" s="583"/>
      <c r="W164" s="583"/>
      <c r="X164" s="583"/>
      <c r="Y164" s="589"/>
      <c r="Z164" s="589"/>
      <c r="AA164" s="585"/>
      <c r="AB164" s="585"/>
      <c r="AC164" s="586"/>
      <c r="AD164" s="587"/>
      <c r="AE164" s="588"/>
    </row>
    <row r="165" spans="1:31" s="580" customFormat="1" ht="17.100000000000001" customHeight="1">
      <c r="A165" s="697"/>
      <c r="B165" s="698"/>
      <c r="C165" s="697"/>
      <c r="D165" s="698"/>
      <c r="E165" s="707"/>
      <c r="F165" s="707"/>
      <c r="G165" s="708"/>
      <c r="H165" s="708"/>
      <c r="I165" s="714"/>
      <c r="J165" s="709"/>
      <c r="K165" s="710"/>
      <c r="L165" s="642">
        <v>120000</v>
      </c>
      <c r="M165" s="642" t="s">
        <v>595</v>
      </c>
      <c r="N165" s="712" t="s">
        <v>272</v>
      </c>
      <c r="O165" s="641">
        <v>11</v>
      </c>
      <c r="P165" s="666" t="s">
        <v>599</v>
      </c>
      <c r="Q165" s="712" t="s">
        <v>272</v>
      </c>
      <c r="R165" s="666">
        <v>1</v>
      </c>
      <c r="S165" s="666" t="s">
        <v>597</v>
      </c>
      <c r="T165" s="713" t="s">
        <v>2</v>
      </c>
      <c r="U165" s="802">
        <f t="shared" si="6"/>
        <v>1320000</v>
      </c>
      <c r="V165" s="583"/>
      <c r="W165" s="583"/>
      <c r="X165" s="583"/>
      <c r="Y165" s="589"/>
      <c r="Z165" s="589"/>
      <c r="AA165" s="585"/>
      <c r="AB165" s="585"/>
      <c r="AC165" s="586"/>
      <c r="AD165" s="587"/>
      <c r="AE165" s="588"/>
    </row>
    <row r="166" spans="1:31" s="580" customFormat="1" ht="17.100000000000001" customHeight="1">
      <c r="A166" s="697"/>
      <c r="B166" s="698"/>
      <c r="C166" s="697"/>
      <c r="D166" s="698"/>
      <c r="E166" s="707"/>
      <c r="F166" s="707"/>
      <c r="G166" s="708"/>
      <c r="H166" s="708"/>
      <c r="I166" s="714"/>
      <c r="J166" s="709"/>
      <c r="K166" s="710"/>
      <c r="L166" s="642">
        <v>100000</v>
      </c>
      <c r="M166" s="642" t="s">
        <v>595</v>
      </c>
      <c r="N166" s="712" t="s">
        <v>272</v>
      </c>
      <c r="O166" s="641">
        <v>12</v>
      </c>
      <c r="P166" s="666" t="s">
        <v>599</v>
      </c>
      <c r="Q166" s="712" t="s">
        <v>272</v>
      </c>
      <c r="R166" s="666">
        <v>1</v>
      </c>
      <c r="S166" s="666" t="s">
        <v>597</v>
      </c>
      <c r="T166" s="713" t="s">
        <v>2</v>
      </c>
      <c r="U166" s="802">
        <f t="shared" si="6"/>
        <v>1200000</v>
      </c>
      <c r="V166" s="583"/>
      <c r="W166" s="583"/>
      <c r="X166" s="583"/>
      <c r="Y166" s="589"/>
      <c r="Z166" s="589"/>
      <c r="AA166" s="585"/>
      <c r="AB166" s="585"/>
      <c r="AC166" s="586"/>
      <c r="AD166" s="587"/>
      <c r="AE166" s="588"/>
    </row>
    <row r="167" spans="1:31" s="580" customFormat="1" ht="17.100000000000001" customHeight="1">
      <c r="A167" s="697"/>
      <c r="B167" s="698"/>
      <c r="C167" s="697"/>
      <c r="D167" s="698"/>
      <c r="E167" s="707"/>
      <c r="F167" s="707"/>
      <c r="G167" s="708"/>
      <c r="H167" s="708"/>
      <c r="I167" s="714"/>
      <c r="J167" s="709"/>
      <c r="K167" s="710"/>
      <c r="L167" s="642">
        <v>60000</v>
      </c>
      <c r="M167" s="642" t="s">
        <v>595</v>
      </c>
      <c r="N167" s="712" t="s">
        <v>272</v>
      </c>
      <c r="O167" s="641">
        <v>12</v>
      </c>
      <c r="P167" s="666" t="s">
        <v>599</v>
      </c>
      <c r="Q167" s="712" t="s">
        <v>272</v>
      </c>
      <c r="R167" s="666">
        <v>1</v>
      </c>
      <c r="S167" s="666" t="s">
        <v>597</v>
      </c>
      <c r="T167" s="713" t="s">
        <v>2</v>
      </c>
      <c r="U167" s="802">
        <f t="shared" si="6"/>
        <v>720000</v>
      </c>
      <c r="V167" s="583"/>
      <c r="W167" s="583"/>
      <c r="X167" s="583"/>
      <c r="Y167" s="589"/>
      <c r="Z167" s="589"/>
      <c r="AA167" s="585"/>
      <c r="AB167" s="585"/>
      <c r="AC167" s="586"/>
      <c r="AD167" s="587"/>
      <c r="AE167" s="588"/>
    </row>
    <row r="168" spans="1:31" s="580" customFormat="1" ht="17.100000000000001" customHeight="1">
      <c r="A168" s="697"/>
      <c r="B168" s="698"/>
      <c r="C168" s="697"/>
      <c r="D168" s="698"/>
      <c r="E168" s="707"/>
      <c r="F168" s="707"/>
      <c r="G168" s="708"/>
      <c r="H168" s="708"/>
      <c r="I168" s="714"/>
      <c r="J168" s="709"/>
      <c r="K168" s="710"/>
      <c r="L168" s="642">
        <v>40000</v>
      </c>
      <c r="M168" s="642" t="s">
        <v>595</v>
      </c>
      <c r="N168" s="712" t="s">
        <v>272</v>
      </c>
      <c r="O168" s="641">
        <v>12</v>
      </c>
      <c r="P168" s="666" t="s">
        <v>599</v>
      </c>
      <c r="Q168" s="712" t="s">
        <v>272</v>
      </c>
      <c r="R168" s="666">
        <v>1</v>
      </c>
      <c r="S168" s="666" t="s">
        <v>597</v>
      </c>
      <c r="T168" s="713" t="s">
        <v>2</v>
      </c>
      <c r="U168" s="802">
        <f t="shared" si="6"/>
        <v>480000</v>
      </c>
      <c r="V168" s="583"/>
      <c r="W168" s="583"/>
      <c r="X168" s="583"/>
      <c r="Y168" s="589"/>
      <c r="Z168" s="589"/>
      <c r="AA168" s="585"/>
      <c r="AB168" s="585"/>
      <c r="AC168" s="586"/>
      <c r="AD168" s="587"/>
      <c r="AE168" s="588"/>
    </row>
    <row r="169" spans="1:31" s="580" customFormat="1" ht="17.100000000000001" customHeight="1">
      <c r="A169" s="697"/>
      <c r="B169" s="698"/>
      <c r="C169" s="697"/>
      <c r="D169" s="698"/>
      <c r="E169" s="707"/>
      <c r="F169" s="707"/>
      <c r="G169" s="708"/>
      <c r="H169" s="708"/>
      <c r="I169" s="714"/>
      <c r="J169" s="709"/>
      <c r="K169" s="710"/>
      <c r="L169" s="642">
        <v>60000</v>
      </c>
      <c r="M169" s="642" t="s">
        <v>595</v>
      </c>
      <c r="N169" s="712" t="s">
        <v>272</v>
      </c>
      <c r="O169" s="641">
        <v>12</v>
      </c>
      <c r="P169" s="666" t="s">
        <v>599</v>
      </c>
      <c r="Q169" s="712" t="s">
        <v>272</v>
      </c>
      <c r="R169" s="666">
        <v>1</v>
      </c>
      <c r="S169" s="666" t="s">
        <v>597</v>
      </c>
      <c r="T169" s="713" t="s">
        <v>2</v>
      </c>
      <c r="U169" s="802">
        <f t="shared" si="6"/>
        <v>720000</v>
      </c>
      <c r="V169" s="583"/>
      <c r="W169" s="583"/>
      <c r="X169" s="583"/>
      <c r="Y169" s="589"/>
      <c r="Z169" s="589"/>
      <c r="AA169" s="585"/>
      <c r="AB169" s="585"/>
      <c r="AC169" s="586"/>
      <c r="AD169" s="587"/>
      <c r="AE169" s="588"/>
    </row>
    <row r="170" spans="1:31" s="580" customFormat="1" ht="17.100000000000001" customHeight="1">
      <c r="A170" s="697"/>
      <c r="B170" s="698"/>
      <c r="C170" s="697"/>
      <c r="D170" s="698"/>
      <c r="E170" s="707"/>
      <c r="F170" s="707"/>
      <c r="G170" s="708"/>
      <c r="H170" s="708"/>
      <c r="I170" s="714"/>
      <c r="J170" s="709"/>
      <c r="K170" s="710"/>
      <c r="L170" s="642">
        <v>120000</v>
      </c>
      <c r="M170" s="642" t="s">
        <v>595</v>
      </c>
      <c r="N170" s="712" t="s">
        <v>272</v>
      </c>
      <c r="O170" s="641">
        <v>12</v>
      </c>
      <c r="P170" s="666" t="s">
        <v>599</v>
      </c>
      <c r="Q170" s="712" t="s">
        <v>272</v>
      </c>
      <c r="R170" s="666">
        <v>1</v>
      </c>
      <c r="S170" s="666" t="s">
        <v>597</v>
      </c>
      <c r="T170" s="713" t="s">
        <v>2</v>
      </c>
      <c r="U170" s="802">
        <f t="shared" si="6"/>
        <v>1440000</v>
      </c>
      <c r="V170" s="583"/>
      <c r="W170" s="583"/>
      <c r="X170" s="583"/>
      <c r="Y170" s="589"/>
      <c r="Z170" s="589"/>
      <c r="AA170" s="585"/>
      <c r="AB170" s="585"/>
      <c r="AC170" s="586"/>
      <c r="AD170" s="587"/>
      <c r="AE170" s="588"/>
    </row>
    <row r="171" spans="1:31" s="580" customFormat="1" ht="17.100000000000001" customHeight="1">
      <c r="A171" s="697"/>
      <c r="B171" s="698"/>
      <c r="C171" s="697"/>
      <c r="D171" s="698"/>
      <c r="E171" s="707"/>
      <c r="F171" s="707"/>
      <c r="G171" s="708"/>
      <c r="H171" s="708"/>
      <c r="I171" s="714"/>
      <c r="J171" s="709"/>
      <c r="K171" s="710"/>
      <c r="L171" s="642">
        <v>40000</v>
      </c>
      <c r="M171" s="642" t="s">
        <v>595</v>
      </c>
      <c r="N171" s="712" t="s">
        <v>272</v>
      </c>
      <c r="O171" s="641">
        <v>12</v>
      </c>
      <c r="P171" s="666" t="s">
        <v>599</v>
      </c>
      <c r="Q171" s="712" t="s">
        <v>272</v>
      </c>
      <c r="R171" s="666">
        <v>1</v>
      </c>
      <c r="S171" s="666" t="s">
        <v>597</v>
      </c>
      <c r="T171" s="713" t="s">
        <v>2</v>
      </c>
      <c r="U171" s="802">
        <f t="shared" si="6"/>
        <v>480000</v>
      </c>
      <c r="V171" s="583"/>
      <c r="W171" s="583"/>
      <c r="X171" s="583"/>
      <c r="Y171" s="589"/>
      <c r="Z171" s="589"/>
      <c r="AA171" s="585"/>
      <c r="AB171" s="585"/>
      <c r="AC171" s="586"/>
      <c r="AD171" s="587"/>
      <c r="AE171" s="588"/>
    </row>
    <row r="172" spans="1:31" s="580" customFormat="1" ht="17.100000000000001" customHeight="1">
      <c r="A172" s="697"/>
      <c r="B172" s="698"/>
      <c r="C172" s="697"/>
      <c r="D172" s="698"/>
      <c r="E172" s="707"/>
      <c r="F172" s="707"/>
      <c r="G172" s="708"/>
      <c r="H172" s="708"/>
      <c r="I172" s="714"/>
      <c r="J172" s="709"/>
      <c r="K172" s="710"/>
      <c r="L172" s="642">
        <v>120000</v>
      </c>
      <c r="M172" s="642" t="s">
        <v>595</v>
      </c>
      <c r="N172" s="712" t="s">
        <v>272</v>
      </c>
      <c r="O172" s="641">
        <v>12</v>
      </c>
      <c r="P172" s="666" t="s">
        <v>599</v>
      </c>
      <c r="Q172" s="712" t="s">
        <v>272</v>
      </c>
      <c r="R172" s="666">
        <v>1</v>
      </c>
      <c r="S172" s="666" t="s">
        <v>597</v>
      </c>
      <c r="T172" s="713" t="s">
        <v>2</v>
      </c>
      <c r="U172" s="802">
        <f t="shared" si="6"/>
        <v>1440000</v>
      </c>
      <c r="V172" s="583"/>
      <c r="W172" s="583"/>
      <c r="X172" s="583"/>
      <c r="Y172" s="589"/>
      <c r="Z172" s="589"/>
      <c r="AA172" s="585"/>
      <c r="AB172" s="585"/>
      <c r="AC172" s="586"/>
      <c r="AD172" s="587"/>
      <c r="AE172" s="588"/>
    </row>
    <row r="173" spans="1:31" s="580" customFormat="1" ht="17.100000000000001" customHeight="1">
      <c r="A173" s="697"/>
      <c r="B173" s="698"/>
      <c r="C173" s="697"/>
      <c r="D173" s="698"/>
      <c r="E173" s="707"/>
      <c r="F173" s="707"/>
      <c r="G173" s="708"/>
      <c r="H173" s="708"/>
      <c r="I173" s="714"/>
      <c r="J173" s="709"/>
      <c r="K173" s="710"/>
      <c r="L173" s="642">
        <v>220000</v>
      </c>
      <c r="M173" s="642" t="s">
        <v>595</v>
      </c>
      <c r="N173" s="712" t="s">
        <v>272</v>
      </c>
      <c r="O173" s="641">
        <v>12</v>
      </c>
      <c r="P173" s="666" t="s">
        <v>599</v>
      </c>
      <c r="Q173" s="712" t="s">
        <v>272</v>
      </c>
      <c r="R173" s="666">
        <v>1</v>
      </c>
      <c r="S173" s="666" t="s">
        <v>597</v>
      </c>
      <c r="T173" s="713" t="s">
        <v>2</v>
      </c>
      <c r="U173" s="802">
        <f t="shared" si="6"/>
        <v>2640000</v>
      </c>
      <c r="V173" s="583"/>
      <c r="W173" s="583"/>
      <c r="X173" s="583"/>
      <c r="Y173" s="589"/>
      <c r="Z173" s="589"/>
      <c r="AA173" s="585"/>
      <c r="AB173" s="585"/>
      <c r="AC173" s="586"/>
      <c r="AD173" s="587"/>
      <c r="AE173" s="588"/>
    </row>
    <row r="174" spans="1:31" s="580" customFormat="1" ht="17.100000000000001" customHeight="1">
      <c r="A174" s="697"/>
      <c r="B174" s="698"/>
      <c r="C174" s="697"/>
      <c r="D174" s="698"/>
      <c r="E174" s="707"/>
      <c r="F174" s="707"/>
      <c r="G174" s="708"/>
      <c r="H174" s="708"/>
      <c r="I174" s="714"/>
      <c r="J174" s="709"/>
      <c r="K174" s="710"/>
      <c r="L174" s="642">
        <v>120000</v>
      </c>
      <c r="M174" s="642" t="s">
        <v>595</v>
      </c>
      <c r="N174" s="712" t="s">
        <v>272</v>
      </c>
      <c r="O174" s="641">
        <v>12</v>
      </c>
      <c r="P174" s="666" t="s">
        <v>599</v>
      </c>
      <c r="Q174" s="712" t="s">
        <v>272</v>
      </c>
      <c r="R174" s="666">
        <v>1</v>
      </c>
      <c r="S174" s="666" t="s">
        <v>597</v>
      </c>
      <c r="T174" s="713" t="s">
        <v>2</v>
      </c>
      <c r="U174" s="802">
        <f t="shared" si="6"/>
        <v>1440000</v>
      </c>
      <c r="V174" s="583"/>
      <c r="W174" s="583"/>
      <c r="X174" s="583"/>
      <c r="Y174" s="589"/>
      <c r="Z174" s="589"/>
      <c r="AA174" s="585"/>
      <c r="AB174" s="585"/>
      <c r="AC174" s="586"/>
      <c r="AD174" s="587"/>
      <c r="AE174" s="588"/>
    </row>
    <row r="175" spans="1:31" s="580" customFormat="1" ht="17.100000000000001" customHeight="1">
      <c r="A175" s="697"/>
      <c r="B175" s="698"/>
      <c r="C175" s="697"/>
      <c r="D175" s="698"/>
      <c r="E175" s="707"/>
      <c r="F175" s="707"/>
      <c r="G175" s="708"/>
      <c r="H175" s="708"/>
      <c r="I175" s="714"/>
      <c r="J175" s="709"/>
      <c r="K175" s="710"/>
      <c r="L175" s="642">
        <v>120000</v>
      </c>
      <c r="M175" s="642" t="s">
        <v>595</v>
      </c>
      <c r="N175" s="712" t="s">
        <v>272</v>
      </c>
      <c r="O175" s="641">
        <v>12</v>
      </c>
      <c r="P175" s="666" t="s">
        <v>599</v>
      </c>
      <c r="Q175" s="712" t="s">
        <v>272</v>
      </c>
      <c r="R175" s="666">
        <v>1</v>
      </c>
      <c r="S175" s="666" t="s">
        <v>597</v>
      </c>
      <c r="T175" s="713" t="s">
        <v>2</v>
      </c>
      <c r="U175" s="802">
        <f t="shared" si="6"/>
        <v>1440000</v>
      </c>
      <c r="V175" s="583"/>
      <c r="W175" s="583"/>
      <c r="X175" s="583"/>
      <c r="Y175" s="589"/>
      <c r="Z175" s="589"/>
      <c r="AA175" s="585"/>
      <c r="AB175" s="585"/>
      <c r="AC175" s="586"/>
      <c r="AD175" s="587"/>
      <c r="AE175" s="588"/>
    </row>
    <row r="176" spans="1:31" s="580" customFormat="1" ht="17.100000000000001" customHeight="1">
      <c r="A176" s="697"/>
      <c r="B176" s="698"/>
      <c r="C176" s="697"/>
      <c r="D176" s="698"/>
      <c r="E176" s="707"/>
      <c r="F176" s="707"/>
      <c r="G176" s="708"/>
      <c r="H176" s="708"/>
      <c r="I176" s="714"/>
      <c r="J176" s="709"/>
      <c r="K176" s="710"/>
      <c r="L176" s="642">
        <v>40000</v>
      </c>
      <c r="M176" s="642" t="s">
        <v>595</v>
      </c>
      <c r="N176" s="712" t="s">
        <v>272</v>
      </c>
      <c r="O176" s="642">
        <v>12</v>
      </c>
      <c r="P176" s="666" t="s">
        <v>599</v>
      </c>
      <c r="Q176" s="712" t="s">
        <v>272</v>
      </c>
      <c r="R176" s="666">
        <v>1</v>
      </c>
      <c r="S176" s="666" t="s">
        <v>597</v>
      </c>
      <c r="T176" s="713" t="s">
        <v>2</v>
      </c>
      <c r="U176" s="802">
        <f t="shared" si="6"/>
        <v>480000</v>
      </c>
      <c r="V176" s="583"/>
      <c r="W176" s="583"/>
      <c r="X176" s="583"/>
      <c r="Y176" s="589"/>
      <c r="Z176" s="589"/>
      <c r="AA176" s="585"/>
      <c r="AB176" s="585"/>
      <c r="AC176" s="586"/>
      <c r="AD176" s="587"/>
      <c r="AE176" s="588"/>
    </row>
    <row r="177" spans="1:31" s="580" customFormat="1" ht="17.100000000000001" customHeight="1">
      <c r="A177" s="697"/>
      <c r="B177" s="698"/>
      <c r="C177" s="697"/>
      <c r="D177" s="698"/>
      <c r="E177" s="707"/>
      <c r="F177" s="707"/>
      <c r="G177" s="708"/>
      <c r="H177" s="708"/>
      <c r="I177" s="714"/>
      <c r="J177" s="709"/>
      <c r="K177" s="710"/>
      <c r="L177" s="642">
        <v>40000</v>
      </c>
      <c r="M177" s="642" t="s">
        <v>595</v>
      </c>
      <c r="N177" s="712" t="s">
        <v>272</v>
      </c>
      <c r="O177" s="641">
        <v>12</v>
      </c>
      <c r="P177" s="666" t="s">
        <v>599</v>
      </c>
      <c r="Q177" s="712" t="s">
        <v>272</v>
      </c>
      <c r="R177" s="666">
        <v>1</v>
      </c>
      <c r="S177" s="666" t="s">
        <v>597</v>
      </c>
      <c r="T177" s="713" t="s">
        <v>2</v>
      </c>
      <c r="U177" s="802">
        <f t="shared" si="6"/>
        <v>480000</v>
      </c>
      <c r="V177" s="583"/>
      <c r="W177" s="583"/>
      <c r="X177" s="583"/>
      <c r="Y177" s="589"/>
      <c r="Z177" s="589"/>
      <c r="AA177" s="585"/>
      <c r="AB177" s="585"/>
      <c r="AC177" s="586"/>
      <c r="AD177" s="587"/>
      <c r="AE177" s="588"/>
    </row>
    <row r="178" spans="1:31" s="580" customFormat="1" ht="17.100000000000001" customHeight="1">
      <c r="A178" s="697"/>
      <c r="B178" s="698"/>
      <c r="C178" s="697"/>
      <c r="D178" s="698"/>
      <c r="E178" s="707"/>
      <c r="F178" s="707"/>
      <c r="G178" s="708"/>
      <c r="H178" s="708"/>
      <c r="I178" s="714"/>
      <c r="J178" s="709"/>
      <c r="K178" s="710"/>
      <c r="L178" s="711">
        <v>36770</v>
      </c>
      <c r="M178" s="642" t="s">
        <v>595</v>
      </c>
      <c r="N178" s="712" t="s">
        <v>272</v>
      </c>
      <c r="O178" s="666">
        <v>1</v>
      </c>
      <c r="P178" s="666" t="s">
        <v>602</v>
      </c>
      <c r="Q178" s="712" t="s">
        <v>272</v>
      </c>
      <c r="R178" s="666">
        <v>1</v>
      </c>
      <c r="S178" s="666" t="s">
        <v>597</v>
      </c>
      <c r="T178" s="713" t="s">
        <v>2</v>
      </c>
      <c r="U178" s="802">
        <f t="shared" si="6"/>
        <v>36770</v>
      </c>
      <c r="V178" s="583"/>
      <c r="W178" s="583"/>
      <c r="X178" s="583"/>
      <c r="Y178" s="589"/>
      <c r="Z178" s="589"/>
      <c r="AA178" s="585"/>
      <c r="AB178" s="585"/>
      <c r="AC178" s="586"/>
      <c r="AD178" s="587"/>
      <c r="AE178" s="588"/>
    </row>
    <row r="179" spans="1:31" s="580" customFormat="1" ht="17.100000000000001" customHeight="1">
      <c r="A179" s="697"/>
      <c r="B179" s="698"/>
      <c r="C179" s="697"/>
      <c r="D179" s="698"/>
      <c r="E179" s="707"/>
      <c r="F179" s="707"/>
      <c r="G179" s="708"/>
      <c r="H179" s="708"/>
      <c r="I179" s="714"/>
      <c r="J179" s="709"/>
      <c r="K179" s="661" t="s">
        <v>753</v>
      </c>
      <c r="L179" s="711"/>
      <c r="M179" s="711"/>
      <c r="N179" s="712"/>
      <c r="O179" s="666"/>
      <c r="P179" s="666"/>
      <c r="Q179" s="712"/>
      <c r="R179" s="666"/>
      <c r="S179" s="1159">
        <f>SUM(U180:U251)</f>
        <v>242162580</v>
      </c>
      <c r="T179" s="1159"/>
      <c r="U179" s="1160"/>
      <c r="V179" s="583"/>
      <c r="W179" s="583"/>
      <c r="X179" s="583"/>
      <c r="Y179" s="589"/>
      <c r="Z179" s="589"/>
      <c r="AA179" s="585"/>
      <c r="AB179" s="585"/>
      <c r="AC179" s="586"/>
      <c r="AD179" s="587"/>
      <c r="AE179" s="588"/>
    </row>
    <row r="180" spans="1:31" s="580" customFormat="1" ht="17.100000000000001" customHeight="1">
      <c r="A180" s="697"/>
      <c r="B180" s="698"/>
      <c r="C180" s="697"/>
      <c r="D180" s="698"/>
      <c r="E180" s="707"/>
      <c r="F180" s="707"/>
      <c r="G180" s="708"/>
      <c r="H180" s="708"/>
      <c r="I180" s="714"/>
      <c r="J180" s="709"/>
      <c r="K180" s="806" t="s">
        <v>886</v>
      </c>
      <c r="L180" s="641">
        <v>4503000</v>
      </c>
      <c r="M180" s="642" t="s">
        <v>934</v>
      </c>
      <c r="N180" s="712" t="s">
        <v>598</v>
      </c>
      <c r="O180" s="666">
        <v>209</v>
      </c>
      <c r="P180" s="712" t="s">
        <v>272</v>
      </c>
      <c r="Q180" s="652">
        <v>1.5</v>
      </c>
      <c r="R180" s="712" t="s">
        <v>272</v>
      </c>
      <c r="S180" s="641">
        <v>240</v>
      </c>
      <c r="T180" s="713" t="s">
        <v>2</v>
      </c>
      <c r="U180" s="802">
        <f>ROUNDDOWN((L180/O180*Q180)*S180,-1)</f>
        <v>7756360</v>
      </c>
      <c r="V180" s="583"/>
      <c r="W180" s="583"/>
      <c r="X180" s="583"/>
      <c r="Y180" s="586"/>
      <c r="Z180" s="589"/>
      <c r="AA180" s="585"/>
      <c r="AB180" s="585"/>
      <c r="AC180" s="586"/>
      <c r="AD180" s="587"/>
      <c r="AE180" s="588"/>
    </row>
    <row r="181" spans="1:31" s="580" customFormat="1" ht="17.100000000000001" customHeight="1">
      <c r="A181" s="697"/>
      <c r="B181" s="698"/>
      <c r="C181" s="697"/>
      <c r="D181" s="698"/>
      <c r="E181" s="707"/>
      <c r="F181" s="707"/>
      <c r="G181" s="708"/>
      <c r="H181" s="708"/>
      <c r="I181" s="714"/>
      <c r="J181" s="709"/>
      <c r="K181" s="807" t="s">
        <v>887</v>
      </c>
      <c r="L181" s="641">
        <v>3177000</v>
      </c>
      <c r="M181" s="642" t="s">
        <v>595</v>
      </c>
      <c r="N181" s="712" t="s">
        <v>598</v>
      </c>
      <c r="O181" s="666">
        <v>209</v>
      </c>
      <c r="P181" s="712" t="s">
        <v>272</v>
      </c>
      <c r="Q181" s="652">
        <v>1.5</v>
      </c>
      <c r="R181" s="712" t="s">
        <v>272</v>
      </c>
      <c r="S181" s="641">
        <v>40</v>
      </c>
      <c r="T181" s="713" t="s">
        <v>2</v>
      </c>
      <c r="U181" s="802">
        <f>ROUNDDOWN(L181/O181*Q181*S181,-1)</f>
        <v>912050</v>
      </c>
      <c r="V181" s="583"/>
      <c r="W181" s="583"/>
      <c r="X181" s="583"/>
      <c r="Y181" s="589"/>
      <c r="Z181" s="589"/>
      <c r="AA181" s="585"/>
      <c r="AB181" s="585"/>
      <c r="AC181" s="586"/>
      <c r="AD181" s="587"/>
      <c r="AE181" s="588"/>
    </row>
    <row r="182" spans="1:31" s="580" customFormat="1" ht="17.100000000000001" customHeight="1">
      <c r="A182" s="697"/>
      <c r="B182" s="698"/>
      <c r="C182" s="697"/>
      <c r="D182" s="698"/>
      <c r="E182" s="707"/>
      <c r="F182" s="707"/>
      <c r="G182" s="708"/>
      <c r="H182" s="708"/>
      <c r="I182" s="714"/>
      <c r="J182" s="709"/>
      <c r="K182" s="807" t="s">
        <v>888</v>
      </c>
      <c r="L182" s="641">
        <v>3258000</v>
      </c>
      <c r="M182" s="642" t="s">
        <v>595</v>
      </c>
      <c r="N182" s="712" t="s">
        <v>598</v>
      </c>
      <c r="O182" s="666">
        <v>209</v>
      </c>
      <c r="P182" s="712" t="s">
        <v>272</v>
      </c>
      <c r="Q182" s="652">
        <v>1.5</v>
      </c>
      <c r="R182" s="712" t="s">
        <v>272</v>
      </c>
      <c r="S182" s="641">
        <v>200</v>
      </c>
      <c r="T182" s="713" t="s">
        <v>2</v>
      </c>
      <c r="U182" s="802">
        <f>ROUNDDOWN(L182/O182*Q182*S182,-1)</f>
        <v>4676550</v>
      </c>
      <c r="V182" s="583"/>
      <c r="W182" s="583"/>
      <c r="X182" s="583"/>
      <c r="Y182" s="589"/>
      <c r="Z182" s="589"/>
      <c r="AA182" s="585"/>
      <c r="AB182" s="585"/>
      <c r="AC182" s="586"/>
      <c r="AD182" s="587"/>
      <c r="AE182" s="588"/>
    </row>
    <row r="183" spans="1:31" s="580" customFormat="1" ht="17.100000000000001" customHeight="1">
      <c r="A183" s="697"/>
      <c r="B183" s="698"/>
      <c r="C183" s="697"/>
      <c r="D183" s="698"/>
      <c r="E183" s="707"/>
      <c r="F183" s="707"/>
      <c r="G183" s="708"/>
      <c r="H183" s="708"/>
      <c r="I183" s="714"/>
      <c r="J183" s="709"/>
      <c r="K183" s="807" t="s">
        <v>862</v>
      </c>
      <c r="L183" s="641">
        <v>2390000</v>
      </c>
      <c r="M183" s="642" t="s">
        <v>595</v>
      </c>
      <c r="N183" s="712" t="s">
        <v>598</v>
      </c>
      <c r="O183" s="666">
        <v>209</v>
      </c>
      <c r="P183" s="712" t="s">
        <v>272</v>
      </c>
      <c r="Q183" s="652">
        <v>1.5</v>
      </c>
      <c r="R183" s="712" t="s">
        <v>272</v>
      </c>
      <c r="S183" s="666">
        <v>360</v>
      </c>
      <c r="T183" s="713" t="s">
        <v>2</v>
      </c>
      <c r="U183" s="802">
        <f>ROUNDDOWN(L183/O183*Q183*S183,-1)</f>
        <v>6175110</v>
      </c>
      <c r="V183" s="583"/>
      <c r="W183" s="583"/>
      <c r="X183" s="583"/>
      <c r="Y183" s="589"/>
      <c r="Z183" s="589"/>
      <c r="AA183" s="585"/>
      <c r="AB183" s="585"/>
      <c r="AC183" s="586"/>
      <c r="AD183" s="587"/>
      <c r="AE183" s="588"/>
    </row>
    <row r="184" spans="1:31" s="580" customFormat="1" ht="17.100000000000001" customHeight="1">
      <c r="A184" s="697"/>
      <c r="B184" s="698"/>
      <c r="C184" s="697"/>
      <c r="D184" s="698"/>
      <c r="E184" s="707"/>
      <c r="F184" s="707"/>
      <c r="G184" s="708"/>
      <c r="H184" s="708"/>
      <c r="I184" s="714"/>
      <c r="J184" s="709"/>
      <c r="K184" s="807" t="s">
        <v>863</v>
      </c>
      <c r="L184" s="641">
        <v>2453000</v>
      </c>
      <c r="M184" s="642" t="s">
        <v>595</v>
      </c>
      <c r="N184" s="712" t="s">
        <v>598</v>
      </c>
      <c r="O184" s="666">
        <v>209</v>
      </c>
      <c r="P184" s="712" t="s">
        <v>272</v>
      </c>
      <c r="Q184" s="652">
        <v>1.5</v>
      </c>
      <c r="R184" s="712" t="s">
        <v>272</v>
      </c>
      <c r="S184" s="666">
        <v>120</v>
      </c>
      <c r="T184" s="713" t="s">
        <v>2</v>
      </c>
      <c r="U184" s="802">
        <f t="shared" ref="U184:U243" si="7">ROUNDDOWN(L184/O184*Q184*S184,-1)</f>
        <v>2112630</v>
      </c>
      <c r="V184" s="583"/>
      <c r="W184" s="583"/>
      <c r="X184" s="583"/>
      <c r="Y184" s="589"/>
      <c r="Z184" s="589"/>
      <c r="AA184" s="585"/>
      <c r="AB184" s="585"/>
      <c r="AC184" s="586"/>
      <c r="AD184" s="587"/>
      <c r="AE184" s="588"/>
    </row>
    <row r="185" spans="1:31" s="580" customFormat="1" ht="17.100000000000001" customHeight="1">
      <c r="A185" s="697"/>
      <c r="B185" s="698"/>
      <c r="C185" s="697"/>
      <c r="D185" s="698"/>
      <c r="E185" s="707"/>
      <c r="F185" s="707"/>
      <c r="G185" s="708"/>
      <c r="H185" s="708"/>
      <c r="I185" s="714"/>
      <c r="J185" s="709"/>
      <c r="K185" s="807" t="s">
        <v>889</v>
      </c>
      <c r="L185" s="641">
        <v>2164000</v>
      </c>
      <c r="M185" s="642" t="s">
        <v>595</v>
      </c>
      <c r="N185" s="847" t="s">
        <v>598</v>
      </c>
      <c r="O185" s="666">
        <v>209</v>
      </c>
      <c r="P185" s="847" t="s">
        <v>272</v>
      </c>
      <c r="Q185" s="652">
        <v>1.5</v>
      </c>
      <c r="R185" s="847" t="s">
        <v>272</v>
      </c>
      <c r="S185" s="666">
        <v>92</v>
      </c>
      <c r="T185" s="713" t="s">
        <v>2</v>
      </c>
      <c r="U185" s="802">
        <f t="shared" si="7"/>
        <v>1428860</v>
      </c>
      <c r="V185" s="583"/>
      <c r="W185" s="583"/>
      <c r="X185" s="583"/>
      <c r="Y185" s="589"/>
      <c r="Z185" s="589"/>
      <c r="AA185" s="585"/>
      <c r="AB185" s="585"/>
      <c r="AC185" s="586"/>
      <c r="AD185" s="587"/>
      <c r="AE185" s="588"/>
    </row>
    <row r="186" spans="1:31" s="580" customFormat="1" ht="17.100000000000001" customHeight="1">
      <c r="A186" s="697"/>
      <c r="B186" s="698"/>
      <c r="C186" s="697"/>
      <c r="D186" s="698"/>
      <c r="E186" s="707"/>
      <c r="F186" s="707"/>
      <c r="G186" s="708"/>
      <c r="H186" s="708"/>
      <c r="I186" s="714"/>
      <c r="J186" s="709"/>
      <c r="K186" s="807" t="s">
        <v>890</v>
      </c>
      <c r="L186" s="641">
        <v>2707000</v>
      </c>
      <c r="M186" s="642" t="s">
        <v>595</v>
      </c>
      <c r="N186" s="712" t="s">
        <v>598</v>
      </c>
      <c r="O186" s="666">
        <v>209</v>
      </c>
      <c r="P186" s="712" t="s">
        <v>272</v>
      </c>
      <c r="Q186" s="652">
        <v>1.5</v>
      </c>
      <c r="R186" s="712" t="s">
        <v>272</v>
      </c>
      <c r="S186" s="641">
        <v>60</v>
      </c>
      <c r="T186" s="713" t="s">
        <v>2</v>
      </c>
      <c r="U186" s="802">
        <f t="shared" si="7"/>
        <v>1165690</v>
      </c>
      <c r="V186" s="583"/>
      <c r="W186" s="583"/>
      <c r="X186" s="583"/>
      <c r="Y186" s="589"/>
      <c r="Z186" s="589"/>
      <c r="AA186" s="585"/>
      <c r="AB186" s="585"/>
      <c r="AC186" s="586"/>
      <c r="AD186" s="587"/>
      <c r="AE186" s="588"/>
    </row>
    <row r="187" spans="1:31" s="580" customFormat="1" ht="17.100000000000001" customHeight="1">
      <c r="A187" s="697"/>
      <c r="B187" s="698"/>
      <c r="C187" s="697"/>
      <c r="D187" s="698"/>
      <c r="E187" s="707"/>
      <c r="F187" s="707"/>
      <c r="G187" s="708"/>
      <c r="H187" s="708"/>
      <c r="I187" s="714"/>
      <c r="J187" s="709"/>
      <c r="K187" s="807" t="s">
        <v>891</v>
      </c>
      <c r="L187" s="641">
        <v>2802000</v>
      </c>
      <c r="M187" s="642" t="s">
        <v>595</v>
      </c>
      <c r="N187" s="712" t="s">
        <v>598</v>
      </c>
      <c r="O187" s="666">
        <v>209</v>
      </c>
      <c r="P187" s="712" t="s">
        <v>272</v>
      </c>
      <c r="Q187" s="652">
        <v>1.5</v>
      </c>
      <c r="R187" s="712" t="s">
        <v>272</v>
      </c>
      <c r="S187" s="641">
        <v>180</v>
      </c>
      <c r="T187" s="713" t="s">
        <v>2</v>
      </c>
      <c r="U187" s="802">
        <f t="shared" si="7"/>
        <v>3619800</v>
      </c>
      <c r="V187" s="583"/>
      <c r="W187" s="583"/>
      <c r="X187" s="583"/>
      <c r="Y187" s="589"/>
      <c r="Z187" s="589"/>
      <c r="AA187" s="585"/>
      <c r="AB187" s="585"/>
      <c r="AC187" s="586"/>
      <c r="AD187" s="587"/>
      <c r="AE187" s="588"/>
    </row>
    <row r="188" spans="1:31" s="580" customFormat="1" ht="17.100000000000001" customHeight="1">
      <c r="A188" s="697"/>
      <c r="B188" s="698"/>
      <c r="C188" s="697"/>
      <c r="D188" s="698"/>
      <c r="E188" s="707"/>
      <c r="F188" s="707"/>
      <c r="G188" s="708"/>
      <c r="H188" s="708"/>
      <c r="I188" s="714"/>
      <c r="J188" s="709"/>
      <c r="K188" s="807" t="s">
        <v>873</v>
      </c>
      <c r="L188" s="641">
        <v>1799000</v>
      </c>
      <c r="M188" s="642" t="s">
        <v>595</v>
      </c>
      <c r="N188" s="712" t="s">
        <v>598</v>
      </c>
      <c r="O188" s="666">
        <v>209</v>
      </c>
      <c r="P188" s="712" t="s">
        <v>272</v>
      </c>
      <c r="Q188" s="652">
        <v>1.5</v>
      </c>
      <c r="R188" s="712" t="s">
        <v>272</v>
      </c>
      <c r="S188" s="641">
        <v>40</v>
      </c>
      <c r="T188" s="713" t="s">
        <v>2</v>
      </c>
      <c r="U188" s="802">
        <f t="shared" si="7"/>
        <v>516450</v>
      </c>
      <c r="V188" s="583"/>
      <c r="W188" s="583"/>
      <c r="X188" s="583"/>
      <c r="Y188" s="589"/>
      <c r="Z188" s="589"/>
      <c r="AA188" s="585"/>
      <c r="AB188" s="585"/>
      <c r="AC188" s="586"/>
      <c r="AD188" s="587"/>
      <c r="AE188" s="588"/>
    </row>
    <row r="189" spans="1:31" s="580" customFormat="1" ht="17.100000000000001" customHeight="1">
      <c r="A189" s="697"/>
      <c r="B189" s="698"/>
      <c r="C189" s="697"/>
      <c r="D189" s="698"/>
      <c r="E189" s="707"/>
      <c r="F189" s="707"/>
      <c r="G189" s="708"/>
      <c r="H189" s="708"/>
      <c r="I189" s="714"/>
      <c r="J189" s="709"/>
      <c r="K189" s="807" t="s">
        <v>829</v>
      </c>
      <c r="L189" s="641">
        <v>1856000</v>
      </c>
      <c r="M189" s="642" t="s">
        <v>595</v>
      </c>
      <c r="N189" s="712" t="s">
        <v>598</v>
      </c>
      <c r="O189" s="666">
        <v>209</v>
      </c>
      <c r="P189" s="712" t="s">
        <v>272</v>
      </c>
      <c r="Q189" s="652">
        <v>1.5</v>
      </c>
      <c r="R189" s="712" t="s">
        <v>272</v>
      </c>
      <c r="S189" s="641">
        <v>440</v>
      </c>
      <c r="T189" s="713" t="s">
        <v>2</v>
      </c>
      <c r="U189" s="802">
        <f t="shared" si="7"/>
        <v>5861050</v>
      </c>
      <c r="V189" s="583"/>
      <c r="W189" s="583"/>
      <c r="X189" s="583"/>
      <c r="Y189" s="589"/>
      <c r="Z189" s="589"/>
      <c r="AA189" s="585"/>
      <c r="AB189" s="585"/>
      <c r="AC189" s="586"/>
      <c r="AD189" s="587"/>
      <c r="AE189" s="588"/>
    </row>
    <row r="190" spans="1:31" s="580" customFormat="1" ht="17.100000000000001" customHeight="1">
      <c r="A190" s="697"/>
      <c r="B190" s="698"/>
      <c r="C190" s="697"/>
      <c r="D190" s="698"/>
      <c r="E190" s="707"/>
      <c r="F190" s="707"/>
      <c r="G190" s="708"/>
      <c r="H190" s="708"/>
      <c r="I190" s="714"/>
      <c r="J190" s="709"/>
      <c r="K190" s="807" t="s">
        <v>873</v>
      </c>
      <c r="L190" s="641">
        <v>1799000</v>
      </c>
      <c r="M190" s="642" t="s">
        <v>595</v>
      </c>
      <c r="N190" s="712" t="s">
        <v>598</v>
      </c>
      <c r="O190" s="666">
        <v>209</v>
      </c>
      <c r="P190" s="712" t="s">
        <v>272</v>
      </c>
      <c r="Q190" s="652">
        <v>1.5</v>
      </c>
      <c r="R190" s="712" t="s">
        <v>272</v>
      </c>
      <c r="S190" s="641">
        <v>80</v>
      </c>
      <c r="T190" s="713" t="s">
        <v>2</v>
      </c>
      <c r="U190" s="802">
        <f t="shared" si="7"/>
        <v>1032910</v>
      </c>
      <c r="V190" s="583"/>
      <c r="W190" s="583"/>
      <c r="X190" s="583"/>
      <c r="Y190" s="589"/>
      <c r="Z190" s="589"/>
      <c r="AA190" s="585"/>
      <c r="AB190" s="585"/>
      <c r="AC190" s="586"/>
      <c r="AD190" s="587"/>
      <c r="AE190" s="588"/>
    </row>
    <row r="191" spans="1:31" s="580" customFormat="1" ht="17.100000000000001" customHeight="1">
      <c r="A191" s="697"/>
      <c r="B191" s="698"/>
      <c r="C191" s="697"/>
      <c r="D191" s="698"/>
      <c r="E191" s="707"/>
      <c r="F191" s="707"/>
      <c r="G191" s="708"/>
      <c r="H191" s="708"/>
      <c r="I191" s="714"/>
      <c r="J191" s="709"/>
      <c r="K191" s="807" t="s">
        <v>829</v>
      </c>
      <c r="L191" s="641">
        <v>1856000</v>
      </c>
      <c r="M191" s="642" t="s">
        <v>595</v>
      </c>
      <c r="N191" s="712" t="s">
        <v>598</v>
      </c>
      <c r="O191" s="666">
        <v>209</v>
      </c>
      <c r="P191" s="712" t="s">
        <v>272</v>
      </c>
      <c r="Q191" s="652">
        <v>1.5</v>
      </c>
      <c r="R191" s="712" t="s">
        <v>272</v>
      </c>
      <c r="S191" s="641">
        <v>400</v>
      </c>
      <c r="T191" s="713" t="s">
        <v>2</v>
      </c>
      <c r="U191" s="802">
        <f t="shared" si="7"/>
        <v>5328220</v>
      </c>
      <c r="V191" s="583"/>
      <c r="W191" s="583"/>
      <c r="X191" s="583"/>
      <c r="Y191" s="589"/>
      <c r="Z191" s="589"/>
      <c r="AA191" s="585"/>
      <c r="AB191" s="585"/>
      <c r="AC191" s="586"/>
      <c r="AD191" s="587"/>
      <c r="AE191" s="588"/>
    </row>
    <row r="192" spans="1:31" s="580" customFormat="1" ht="17.100000000000001" customHeight="1">
      <c r="A192" s="697"/>
      <c r="B192" s="698"/>
      <c r="C192" s="697"/>
      <c r="D192" s="698"/>
      <c r="E192" s="707"/>
      <c r="F192" s="707"/>
      <c r="G192" s="708"/>
      <c r="H192" s="708"/>
      <c r="I192" s="714"/>
      <c r="J192" s="709"/>
      <c r="K192" s="807" t="s">
        <v>873</v>
      </c>
      <c r="L192" s="641">
        <v>1799000</v>
      </c>
      <c r="M192" s="642" t="s">
        <v>595</v>
      </c>
      <c r="N192" s="712" t="s">
        <v>598</v>
      </c>
      <c r="O192" s="666">
        <v>209</v>
      </c>
      <c r="P192" s="712" t="s">
        <v>272</v>
      </c>
      <c r="Q192" s="652">
        <v>1.5</v>
      </c>
      <c r="R192" s="712" t="s">
        <v>272</v>
      </c>
      <c r="S192" s="641">
        <v>400</v>
      </c>
      <c r="T192" s="713" t="s">
        <v>2</v>
      </c>
      <c r="U192" s="802">
        <f t="shared" si="7"/>
        <v>5164590</v>
      </c>
      <c r="V192" s="583"/>
      <c r="W192" s="583"/>
      <c r="X192" s="583"/>
      <c r="Y192" s="589"/>
      <c r="Z192" s="589"/>
      <c r="AA192" s="585"/>
      <c r="AB192" s="585"/>
      <c r="AC192" s="586"/>
      <c r="AD192" s="587"/>
      <c r="AE192" s="588"/>
    </row>
    <row r="193" spans="1:31" s="580" customFormat="1" ht="17.100000000000001" customHeight="1">
      <c r="A193" s="697"/>
      <c r="B193" s="698"/>
      <c r="C193" s="697"/>
      <c r="D193" s="698"/>
      <c r="E193" s="707"/>
      <c r="F193" s="707"/>
      <c r="G193" s="708"/>
      <c r="H193" s="708"/>
      <c r="I193" s="714"/>
      <c r="J193" s="709"/>
      <c r="K193" s="807" t="s">
        <v>829</v>
      </c>
      <c r="L193" s="641">
        <v>1856000</v>
      </c>
      <c r="M193" s="642" t="s">
        <v>595</v>
      </c>
      <c r="N193" s="712" t="s">
        <v>598</v>
      </c>
      <c r="O193" s="666">
        <v>209</v>
      </c>
      <c r="P193" s="712" t="s">
        <v>272</v>
      </c>
      <c r="Q193" s="652">
        <v>1.5</v>
      </c>
      <c r="R193" s="712" t="s">
        <v>272</v>
      </c>
      <c r="S193" s="641">
        <v>80</v>
      </c>
      <c r="T193" s="713" t="s">
        <v>2</v>
      </c>
      <c r="U193" s="802">
        <f t="shared" si="7"/>
        <v>1065640</v>
      </c>
      <c r="V193" s="583"/>
      <c r="W193" s="583"/>
      <c r="X193" s="583"/>
      <c r="Y193" s="589"/>
      <c r="Z193" s="589"/>
      <c r="AA193" s="585"/>
      <c r="AB193" s="585"/>
      <c r="AC193" s="586"/>
      <c r="AD193" s="587"/>
      <c r="AE193" s="588"/>
    </row>
    <row r="194" spans="1:31" s="580" customFormat="1" ht="17.100000000000001" customHeight="1">
      <c r="A194" s="848"/>
      <c r="B194" s="849"/>
      <c r="C194" s="848"/>
      <c r="D194" s="849"/>
      <c r="E194" s="729"/>
      <c r="F194" s="729"/>
      <c r="G194" s="689"/>
      <c r="H194" s="689"/>
      <c r="I194" s="718"/>
      <c r="J194" s="719"/>
      <c r="K194" s="808" t="s">
        <v>892</v>
      </c>
      <c r="L194" s="643">
        <v>2325000</v>
      </c>
      <c r="M194" s="644" t="s">
        <v>595</v>
      </c>
      <c r="N194" s="722" t="s">
        <v>598</v>
      </c>
      <c r="O194" s="667">
        <v>209</v>
      </c>
      <c r="P194" s="722" t="s">
        <v>272</v>
      </c>
      <c r="Q194" s="662">
        <v>1.5</v>
      </c>
      <c r="R194" s="722" t="s">
        <v>272</v>
      </c>
      <c r="S194" s="643">
        <v>80</v>
      </c>
      <c r="T194" s="723" t="s">
        <v>2</v>
      </c>
      <c r="U194" s="804">
        <f t="shared" si="7"/>
        <v>1334920</v>
      </c>
      <c r="V194" s="583"/>
      <c r="W194" s="583"/>
      <c r="X194" s="583"/>
      <c r="Y194" s="589"/>
      <c r="Z194" s="589"/>
      <c r="AA194" s="585"/>
      <c r="AB194" s="585"/>
      <c r="AC194" s="586"/>
      <c r="AD194" s="587"/>
      <c r="AE194" s="588"/>
    </row>
    <row r="195" spans="1:31" s="580" customFormat="1" ht="17.100000000000001" customHeight="1">
      <c r="A195" s="697"/>
      <c r="B195" s="698"/>
      <c r="C195" s="697"/>
      <c r="D195" s="698"/>
      <c r="E195" s="707"/>
      <c r="F195" s="707"/>
      <c r="G195" s="708"/>
      <c r="H195" s="708"/>
      <c r="I195" s="714"/>
      <c r="J195" s="709"/>
      <c r="K195" s="807" t="s">
        <v>862</v>
      </c>
      <c r="L195" s="641">
        <v>2390000</v>
      </c>
      <c r="M195" s="642" t="s">
        <v>595</v>
      </c>
      <c r="N195" s="712" t="s">
        <v>598</v>
      </c>
      <c r="O195" s="666">
        <v>209</v>
      </c>
      <c r="P195" s="712" t="s">
        <v>272</v>
      </c>
      <c r="Q195" s="652">
        <v>1.5</v>
      </c>
      <c r="R195" s="712" t="s">
        <v>272</v>
      </c>
      <c r="S195" s="641">
        <v>400</v>
      </c>
      <c r="T195" s="713" t="s">
        <v>2</v>
      </c>
      <c r="U195" s="802">
        <f t="shared" si="7"/>
        <v>6861240</v>
      </c>
      <c r="V195" s="583"/>
      <c r="W195" s="583"/>
      <c r="X195" s="583"/>
      <c r="Y195" s="589"/>
      <c r="Z195" s="589"/>
      <c r="AA195" s="585"/>
      <c r="AB195" s="585"/>
      <c r="AC195" s="586"/>
      <c r="AD195" s="587"/>
      <c r="AE195" s="588"/>
    </row>
    <row r="196" spans="1:31" s="580" customFormat="1" ht="17.100000000000001" customHeight="1">
      <c r="A196" s="697"/>
      <c r="B196" s="698"/>
      <c r="C196" s="697"/>
      <c r="D196" s="698"/>
      <c r="E196" s="707"/>
      <c r="F196" s="707"/>
      <c r="G196" s="708"/>
      <c r="H196" s="708"/>
      <c r="I196" s="714"/>
      <c r="J196" s="709"/>
      <c r="K196" s="807" t="s">
        <v>893</v>
      </c>
      <c r="L196" s="641">
        <v>1575000</v>
      </c>
      <c r="M196" s="642" t="s">
        <v>595</v>
      </c>
      <c r="N196" s="712" t="s">
        <v>598</v>
      </c>
      <c r="O196" s="666">
        <v>209</v>
      </c>
      <c r="P196" s="712" t="s">
        <v>272</v>
      </c>
      <c r="Q196" s="652">
        <v>1.5</v>
      </c>
      <c r="R196" s="712" t="s">
        <v>272</v>
      </c>
      <c r="S196" s="641">
        <v>120</v>
      </c>
      <c r="T196" s="713" t="s">
        <v>2</v>
      </c>
      <c r="U196" s="802">
        <f t="shared" si="7"/>
        <v>1356450</v>
      </c>
      <c r="V196" s="583"/>
      <c r="W196" s="583"/>
      <c r="X196" s="583"/>
      <c r="Y196" s="589"/>
      <c r="Z196" s="589"/>
      <c r="AA196" s="585"/>
      <c r="AB196" s="585"/>
      <c r="AC196" s="586"/>
      <c r="AD196" s="587"/>
      <c r="AE196" s="588"/>
    </row>
    <row r="197" spans="1:31" s="580" customFormat="1" ht="17.100000000000001" customHeight="1">
      <c r="A197" s="697"/>
      <c r="B197" s="698"/>
      <c r="C197" s="697"/>
      <c r="D197" s="698"/>
      <c r="E197" s="707"/>
      <c r="F197" s="707"/>
      <c r="G197" s="708"/>
      <c r="H197" s="708"/>
      <c r="I197" s="714"/>
      <c r="J197" s="709"/>
      <c r="K197" s="807" t="s">
        <v>894</v>
      </c>
      <c r="L197" s="641">
        <v>1622000</v>
      </c>
      <c r="M197" s="642" t="s">
        <v>595</v>
      </c>
      <c r="N197" s="712" t="s">
        <v>598</v>
      </c>
      <c r="O197" s="666">
        <v>209</v>
      </c>
      <c r="P197" s="712" t="s">
        <v>272</v>
      </c>
      <c r="Q197" s="652">
        <v>1.5</v>
      </c>
      <c r="R197" s="712" t="s">
        <v>272</v>
      </c>
      <c r="S197" s="641">
        <v>120</v>
      </c>
      <c r="T197" s="713" t="s">
        <v>2</v>
      </c>
      <c r="U197" s="802">
        <f t="shared" si="7"/>
        <v>1396930</v>
      </c>
      <c r="V197" s="583"/>
      <c r="W197" s="583"/>
      <c r="X197" s="583"/>
      <c r="Y197" s="589"/>
      <c r="Z197" s="589"/>
      <c r="AA197" s="585"/>
      <c r="AB197" s="585"/>
      <c r="AC197" s="586"/>
      <c r="AD197" s="587"/>
      <c r="AE197" s="588"/>
    </row>
    <row r="198" spans="1:31" s="580" customFormat="1" ht="17.100000000000001" customHeight="1">
      <c r="A198" s="697"/>
      <c r="B198" s="698"/>
      <c r="C198" s="697"/>
      <c r="D198" s="698"/>
      <c r="E198" s="707"/>
      <c r="F198" s="707"/>
      <c r="G198" s="708"/>
      <c r="H198" s="708"/>
      <c r="I198" s="714"/>
      <c r="J198" s="709"/>
      <c r="K198" s="807" t="s">
        <v>862</v>
      </c>
      <c r="L198" s="641">
        <v>2390000</v>
      </c>
      <c r="M198" s="642" t="s">
        <v>595</v>
      </c>
      <c r="N198" s="712" t="s">
        <v>598</v>
      </c>
      <c r="O198" s="666">
        <v>209</v>
      </c>
      <c r="P198" s="712" t="s">
        <v>272</v>
      </c>
      <c r="Q198" s="652">
        <v>1.5</v>
      </c>
      <c r="R198" s="712" t="s">
        <v>272</v>
      </c>
      <c r="S198" s="641">
        <v>200</v>
      </c>
      <c r="T198" s="713" t="s">
        <v>2</v>
      </c>
      <c r="U198" s="802">
        <f t="shared" si="7"/>
        <v>3430620</v>
      </c>
      <c r="V198" s="583"/>
      <c r="W198" s="583"/>
      <c r="X198" s="583"/>
      <c r="Y198" s="589"/>
      <c r="Z198" s="589"/>
      <c r="AA198" s="585"/>
      <c r="AB198" s="585"/>
      <c r="AC198" s="586"/>
      <c r="AD198" s="587"/>
      <c r="AE198" s="588"/>
    </row>
    <row r="199" spans="1:31" s="580" customFormat="1" ht="17.100000000000001" customHeight="1">
      <c r="A199" s="697"/>
      <c r="B199" s="698"/>
      <c r="C199" s="697"/>
      <c r="D199" s="698"/>
      <c r="E199" s="707"/>
      <c r="F199" s="707"/>
      <c r="G199" s="708"/>
      <c r="H199" s="708"/>
      <c r="I199" s="714"/>
      <c r="J199" s="709"/>
      <c r="K199" s="807" t="s">
        <v>863</v>
      </c>
      <c r="L199" s="641">
        <v>2453000</v>
      </c>
      <c r="M199" s="642" t="s">
        <v>595</v>
      </c>
      <c r="N199" s="712" t="s">
        <v>598</v>
      </c>
      <c r="O199" s="666">
        <v>209</v>
      </c>
      <c r="P199" s="712" t="s">
        <v>272</v>
      </c>
      <c r="Q199" s="652">
        <v>1.5</v>
      </c>
      <c r="R199" s="712" t="s">
        <v>272</v>
      </c>
      <c r="S199" s="641">
        <v>40</v>
      </c>
      <c r="T199" s="713" t="s">
        <v>2</v>
      </c>
      <c r="U199" s="802">
        <f t="shared" si="7"/>
        <v>704210</v>
      </c>
      <c r="V199" s="583"/>
      <c r="W199" s="583"/>
      <c r="X199" s="583"/>
      <c r="Y199" s="589"/>
      <c r="Z199" s="589"/>
      <c r="AA199" s="585"/>
      <c r="AB199" s="585"/>
      <c r="AC199" s="586"/>
      <c r="AD199" s="587"/>
      <c r="AE199" s="588"/>
    </row>
    <row r="200" spans="1:31" s="580" customFormat="1" ht="17.100000000000001" customHeight="1">
      <c r="A200" s="697"/>
      <c r="B200" s="698"/>
      <c r="C200" s="697"/>
      <c r="D200" s="698"/>
      <c r="E200" s="707"/>
      <c r="F200" s="707"/>
      <c r="G200" s="708"/>
      <c r="H200" s="708"/>
      <c r="I200" s="714"/>
      <c r="J200" s="709"/>
      <c r="K200" s="807" t="s">
        <v>865</v>
      </c>
      <c r="L200" s="641">
        <v>2026000</v>
      </c>
      <c r="M200" s="642" t="s">
        <v>595</v>
      </c>
      <c r="N200" s="712" t="s">
        <v>598</v>
      </c>
      <c r="O200" s="666">
        <v>209</v>
      </c>
      <c r="P200" s="712" t="s">
        <v>272</v>
      </c>
      <c r="Q200" s="652">
        <v>1.5</v>
      </c>
      <c r="R200" s="712" t="s">
        <v>272</v>
      </c>
      <c r="S200" s="641">
        <v>360</v>
      </c>
      <c r="T200" s="713" t="s">
        <v>2</v>
      </c>
      <c r="U200" s="802">
        <f t="shared" si="7"/>
        <v>5234640</v>
      </c>
      <c r="V200" s="583"/>
      <c r="W200" s="583"/>
      <c r="X200" s="583"/>
      <c r="Y200" s="589"/>
      <c r="Z200" s="589"/>
      <c r="AA200" s="585"/>
      <c r="AB200" s="585"/>
      <c r="AC200" s="586"/>
      <c r="AD200" s="587"/>
      <c r="AE200" s="588"/>
    </row>
    <row r="201" spans="1:31" s="580" customFormat="1" ht="17.100000000000001" customHeight="1">
      <c r="A201" s="697"/>
      <c r="B201" s="698"/>
      <c r="C201" s="697"/>
      <c r="D201" s="698"/>
      <c r="E201" s="707"/>
      <c r="F201" s="707"/>
      <c r="G201" s="708"/>
      <c r="H201" s="708"/>
      <c r="I201" s="714"/>
      <c r="J201" s="709"/>
      <c r="K201" s="807" t="s">
        <v>875</v>
      </c>
      <c r="L201" s="641">
        <v>2075000</v>
      </c>
      <c r="M201" s="642" t="s">
        <v>595</v>
      </c>
      <c r="N201" s="712" t="s">
        <v>598</v>
      </c>
      <c r="O201" s="666">
        <v>209</v>
      </c>
      <c r="P201" s="712" t="s">
        <v>272</v>
      </c>
      <c r="Q201" s="652">
        <v>1.5</v>
      </c>
      <c r="R201" s="712" t="s">
        <v>272</v>
      </c>
      <c r="S201" s="641">
        <v>120</v>
      </c>
      <c r="T201" s="713" t="s">
        <v>2</v>
      </c>
      <c r="U201" s="802">
        <f t="shared" si="7"/>
        <v>1787080</v>
      </c>
      <c r="V201" s="583"/>
      <c r="W201" s="583"/>
      <c r="X201" s="583"/>
      <c r="Y201" s="589"/>
      <c r="Z201" s="589"/>
      <c r="AA201" s="585"/>
      <c r="AB201" s="585"/>
      <c r="AC201" s="586"/>
      <c r="AD201" s="587"/>
      <c r="AE201" s="588"/>
    </row>
    <row r="202" spans="1:31" s="580" customFormat="1" ht="21">
      <c r="A202" s="697"/>
      <c r="B202" s="698"/>
      <c r="C202" s="697"/>
      <c r="D202" s="698"/>
      <c r="E202" s="707"/>
      <c r="F202" s="707"/>
      <c r="G202" s="708"/>
      <c r="H202" s="708"/>
      <c r="I202" s="714"/>
      <c r="J202" s="709"/>
      <c r="K202" s="807" t="s">
        <v>903</v>
      </c>
      <c r="L202" s="641">
        <v>3084000</v>
      </c>
      <c r="M202" s="642" t="s">
        <v>595</v>
      </c>
      <c r="N202" s="712" t="s">
        <v>598</v>
      </c>
      <c r="O202" s="666">
        <v>209</v>
      </c>
      <c r="P202" s="712" t="s">
        <v>272</v>
      </c>
      <c r="Q202" s="652">
        <v>1.5</v>
      </c>
      <c r="R202" s="712" t="s">
        <v>272</v>
      </c>
      <c r="S202" s="641">
        <v>280</v>
      </c>
      <c r="T202" s="713" t="s">
        <v>2</v>
      </c>
      <c r="U202" s="802">
        <f t="shared" si="7"/>
        <v>6197510</v>
      </c>
      <c r="V202" s="583"/>
      <c r="W202" s="583"/>
      <c r="X202" s="583"/>
      <c r="Y202" s="589"/>
      <c r="Z202" s="589"/>
      <c r="AA202" s="585"/>
      <c r="AB202" s="585"/>
      <c r="AC202" s="586"/>
      <c r="AD202" s="587"/>
      <c r="AE202" s="588"/>
    </row>
    <row r="203" spans="1:31" s="580" customFormat="1" ht="21">
      <c r="A203" s="697"/>
      <c r="B203" s="698"/>
      <c r="C203" s="697"/>
      <c r="D203" s="698"/>
      <c r="E203" s="707"/>
      <c r="F203" s="707"/>
      <c r="G203" s="708"/>
      <c r="H203" s="708"/>
      <c r="I203" s="714"/>
      <c r="J203" s="709"/>
      <c r="K203" s="807" t="s">
        <v>904</v>
      </c>
      <c r="L203" s="641">
        <v>3132000</v>
      </c>
      <c r="M203" s="642" t="s">
        <v>595</v>
      </c>
      <c r="N203" s="712" t="s">
        <v>598</v>
      </c>
      <c r="O203" s="666">
        <v>209</v>
      </c>
      <c r="P203" s="712" t="s">
        <v>272</v>
      </c>
      <c r="Q203" s="652">
        <v>1.5</v>
      </c>
      <c r="R203" s="712" t="s">
        <v>272</v>
      </c>
      <c r="S203" s="641">
        <v>200</v>
      </c>
      <c r="T203" s="713" t="s">
        <v>2</v>
      </c>
      <c r="U203" s="802">
        <f t="shared" si="7"/>
        <v>4495690</v>
      </c>
      <c r="V203" s="583"/>
      <c r="W203" s="583"/>
      <c r="X203" s="583"/>
      <c r="Y203" s="589"/>
      <c r="Z203" s="589"/>
      <c r="AA203" s="585"/>
      <c r="AB203" s="585"/>
      <c r="AC203" s="586"/>
      <c r="AD203" s="587"/>
      <c r="AE203" s="588"/>
    </row>
    <row r="204" spans="1:31" s="580" customFormat="1" ht="17.100000000000001" customHeight="1">
      <c r="A204" s="697"/>
      <c r="B204" s="698"/>
      <c r="C204" s="697"/>
      <c r="D204" s="698"/>
      <c r="E204" s="707"/>
      <c r="F204" s="707"/>
      <c r="G204" s="708"/>
      <c r="H204" s="708"/>
      <c r="I204" s="714"/>
      <c r="J204" s="709"/>
      <c r="K204" s="807" t="s">
        <v>858</v>
      </c>
      <c r="L204" s="641">
        <v>2684000</v>
      </c>
      <c r="M204" s="642" t="s">
        <v>595</v>
      </c>
      <c r="N204" s="712" t="s">
        <v>598</v>
      </c>
      <c r="O204" s="666">
        <v>209</v>
      </c>
      <c r="P204" s="712" t="s">
        <v>272</v>
      </c>
      <c r="Q204" s="652">
        <v>1.5</v>
      </c>
      <c r="R204" s="712" t="s">
        <v>272</v>
      </c>
      <c r="S204" s="641">
        <v>120</v>
      </c>
      <c r="T204" s="713" t="s">
        <v>2</v>
      </c>
      <c r="U204" s="802">
        <f t="shared" si="7"/>
        <v>2311570</v>
      </c>
      <c r="V204" s="583"/>
      <c r="W204" s="583"/>
      <c r="X204" s="583"/>
      <c r="Y204" s="589"/>
      <c r="Z204" s="589"/>
      <c r="AA204" s="585"/>
      <c r="AB204" s="585"/>
      <c r="AC204" s="586"/>
      <c r="AD204" s="587"/>
      <c r="AE204" s="588"/>
    </row>
    <row r="205" spans="1:31" s="580" customFormat="1" ht="17.100000000000001" customHeight="1">
      <c r="A205" s="697"/>
      <c r="B205" s="698"/>
      <c r="C205" s="697"/>
      <c r="D205" s="698"/>
      <c r="E205" s="707"/>
      <c r="F205" s="707"/>
      <c r="G205" s="708"/>
      <c r="H205" s="708"/>
      <c r="I205" s="714"/>
      <c r="J205" s="709"/>
      <c r="K205" s="807" t="s">
        <v>859</v>
      </c>
      <c r="L205" s="641">
        <v>2734000</v>
      </c>
      <c r="M205" s="642" t="s">
        <v>595</v>
      </c>
      <c r="N205" s="712" t="s">
        <v>598</v>
      </c>
      <c r="O205" s="666">
        <v>209</v>
      </c>
      <c r="P205" s="712" t="s">
        <v>272</v>
      </c>
      <c r="Q205" s="652">
        <v>1.5</v>
      </c>
      <c r="R205" s="712" t="s">
        <v>272</v>
      </c>
      <c r="S205" s="641">
        <v>360</v>
      </c>
      <c r="T205" s="713" t="s">
        <v>2</v>
      </c>
      <c r="U205" s="802">
        <f t="shared" si="7"/>
        <v>7063920</v>
      </c>
      <c r="V205" s="583"/>
      <c r="W205" s="583"/>
      <c r="X205" s="583"/>
      <c r="Y205" s="589"/>
      <c r="Z205" s="589"/>
      <c r="AA205" s="585"/>
      <c r="AB205" s="585"/>
      <c r="AC205" s="586"/>
      <c r="AD205" s="587"/>
      <c r="AE205" s="588"/>
    </row>
    <row r="206" spans="1:31" s="580" customFormat="1" ht="17.100000000000001" customHeight="1">
      <c r="A206" s="697"/>
      <c r="B206" s="698"/>
      <c r="C206" s="697"/>
      <c r="D206" s="698"/>
      <c r="E206" s="707"/>
      <c r="F206" s="707"/>
      <c r="G206" s="708"/>
      <c r="H206" s="708"/>
      <c r="I206" s="714"/>
      <c r="J206" s="709"/>
      <c r="K206" s="807" t="s">
        <v>860</v>
      </c>
      <c r="L206" s="641">
        <v>1996000</v>
      </c>
      <c r="M206" s="642" t="s">
        <v>595</v>
      </c>
      <c r="N206" s="712" t="s">
        <v>598</v>
      </c>
      <c r="O206" s="666">
        <v>209</v>
      </c>
      <c r="P206" s="712" t="s">
        <v>272</v>
      </c>
      <c r="Q206" s="652">
        <v>1.5</v>
      </c>
      <c r="R206" s="712" t="s">
        <v>272</v>
      </c>
      <c r="S206" s="641">
        <v>140</v>
      </c>
      <c r="T206" s="713" t="s">
        <v>2</v>
      </c>
      <c r="U206" s="802">
        <f t="shared" si="7"/>
        <v>2005550</v>
      </c>
      <c r="V206" s="583"/>
      <c r="W206" s="583"/>
      <c r="X206" s="583"/>
      <c r="Y206" s="589"/>
      <c r="Z206" s="589"/>
      <c r="AA206" s="585"/>
      <c r="AB206" s="585"/>
      <c r="AC206" s="586"/>
      <c r="AD206" s="587"/>
      <c r="AE206" s="588"/>
    </row>
    <row r="207" spans="1:31" s="580" customFormat="1" ht="17.100000000000001" customHeight="1">
      <c r="A207" s="697"/>
      <c r="B207" s="698"/>
      <c r="C207" s="697"/>
      <c r="D207" s="698"/>
      <c r="E207" s="707"/>
      <c r="F207" s="707"/>
      <c r="G207" s="708"/>
      <c r="H207" s="708"/>
      <c r="I207" s="714"/>
      <c r="J207" s="709"/>
      <c r="K207" s="807" t="s">
        <v>861</v>
      </c>
      <c r="L207" s="641">
        <v>2091000</v>
      </c>
      <c r="M207" s="642" t="s">
        <v>595</v>
      </c>
      <c r="N207" s="712" t="s">
        <v>598</v>
      </c>
      <c r="O207" s="666">
        <v>209</v>
      </c>
      <c r="P207" s="712" t="s">
        <v>272</v>
      </c>
      <c r="Q207" s="652">
        <v>1.5</v>
      </c>
      <c r="R207" s="712" t="s">
        <v>272</v>
      </c>
      <c r="S207" s="641">
        <v>100</v>
      </c>
      <c r="T207" s="713" t="s">
        <v>2</v>
      </c>
      <c r="U207" s="802">
        <f t="shared" si="7"/>
        <v>1500710</v>
      </c>
      <c r="V207" s="583"/>
      <c r="W207" s="583"/>
      <c r="X207" s="583"/>
      <c r="Y207" s="589"/>
      <c r="Z207" s="589"/>
      <c r="AA207" s="585"/>
      <c r="AB207" s="585"/>
      <c r="AC207" s="586"/>
      <c r="AD207" s="587"/>
      <c r="AE207" s="588"/>
    </row>
    <row r="208" spans="1:31" s="580" customFormat="1" ht="17.100000000000001" customHeight="1">
      <c r="A208" s="697"/>
      <c r="B208" s="698"/>
      <c r="C208" s="697"/>
      <c r="D208" s="698"/>
      <c r="E208" s="707"/>
      <c r="F208" s="707"/>
      <c r="G208" s="708"/>
      <c r="H208" s="708"/>
      <c r="I208" s="714"/>
      <c r="J208" s="709"/>
      <c r="K208" s="807" t="s">
        <v>829</v>
      </c>
      <c r="L208" s="641">
        <v>1856000</v>
      </c>
      <c r="M208" s="642" t="s">
        <v>595</v>
      </c>
      <c r="N208" s="712" t="s">
        <v>598</v>
      </c>
      <c r="O208" s="666">
        <v>209</v>
      </c>
      <c r="P208" s="712" t="s">
        <v>272</v>
      </c>
      <c r="Q208" s="652">
        <v>1.5</v>
      </c>
      <c r="R208" s="712" t="s">
        <v>272</v>
      </c>
      <c r="S208" s="641">
        <v>400</v>
      </c>
      <c r="T208" s="713" t="s">
        <v>2</v>
      </c>
      <c r="U208" s="802">
        <f t="shared" si="7"/>
        <v>5328220</v>
      </c>
      <c r="V208" s="583"/>
      <c r="W208" s="583"/>
      <c r="X208" s="583"/>
      <c r="Y208" s="589"/>
      <c r="Z208" s="589"/>
      <c r="AA208" s="585"/>
      <c r="AB208" s="585"/>
      <c r="AC208" s="586"/>
      <c r="AD208" s="587"/>
      <c r="AE208" s="588"/>
    </row>
    <row r="209" spans="1:31" s="580" customFormat="1" ht="17.100000000000001" customHeight="1">
      <c r="A209" s="697"/>
      <c r="B209" s="698"/>
      <c r="C209" s="697"/>
      <c r="D209" s="698"/>
      <c r="E209" s="707"/>
      <c r="F209" s="707"/>
      <c r="G209" s="708"/>
      <c r="H209" s="708"/>
      <c r="I209" s="714"/>
      <c r="J209" s="709"/>
      <c r="K209" s="807" t="s">
        <v>864</v>
      </c>
      <c r="L209" s="641">
        <v>1910000</v>
      </c>
      <c r="M209" s="642" t="s">
        <v>595</v>
      </c>
      <c r="N209" s="712" t="s">
        <v>598</v>
      </c>
      <c r="O209" s="666">
        <v>209</v>
      </c>
      <c r="P209" s="712" t="s">
        <v>272</v>
      </c>
      <c r="Q209" s="652">
        <v>1.5</v>
      </c>
      <c r="R209" s="712" t="s">
        <v>272</v>
      </c>
      <c r="S209" s="641">
        <v>80</v>
      </c>
      <c r="T209" s="713" t="s">
        <v>2</v>
      </c>
      <c r="U209" s="802">
        <f t="shared" si="7"/>
        <v>1096650</v>
      </c>
      <c r="V209" s="583"/>
      <c r="W209" s="583"/>
      <c r="X209" s="583"/>
      <c r="Y209" s="589"/>
      <c r="Z209" s="589"/>
      <c r="AA209" s="585"/>
      <c r="AB209" s="585"/>
      <c r="AC209" s="586"/>
      <c r="AD209" s="587"/>
      <c r="AE209" s="588"/>
    </row>
    <row r="210" spans="1:31" s="580" customFormat="1" ht="17.100000000000001" customHeight="1">
      <c r="A210" s="697"/>
      <c r="B210" s="698"/>
      <c r="C210" s="697"/>
      <c r="D210" s="698"/>
      <c r="E210" s="707"/>
      <c r="F210" s="707"/>
      <c r="G210" s="708"/>
      <c r="H210" s="708"/>
      <c r="I210" s="714"/>
      <c r="J210" s="709"/>
      <c r="K210" s="807" t="s">
        <v>862</v>
      </c>
      <c r="L210" s="641">
        <v>2390000</v>
      </c>
      <c r="M210" s="642" t="s">
        <v>595</v>
      </c>
      <c r="N210" s="712" t="s">
        <v>598</v>
      </c>
      <c r="O210" s="666">
        <v>209</v>
      </c>
      <c r="P210" s="712" t="s">
        <v>272</v>
      </c>
      <c r="Q210" s="652">
        <v>1.5</v>
      </c>
      <c r="R210" s="712" t="s">
        <v>272</v>
      </c>
      <c r="S210" s="641">
        <v>120</v>
      </c>
      <c r="T210" s="713" t="s">
        <v>2</v>
      </c>
      <c r="U210" s="802">
        <f t="shared" si="7"/>
        <v>2058370</v>
      </c>
      <c r="V210" s="583"/>
      <c r="W210" s="583"/>
      <c r="X210" s="583"/>
      <c r="Y210" s="589"/>
      <c r="Z210" s="589"/>
      <c r="AA210" s="585"/>
      <c r="AB210" s="585"/>
      <c r="AC210" s="586"/>
      <c r="AD210" s="587"/>
      <c r="AE210" s="588"/>
    </row>
    <row r="211" spans="1:31" s="580" customFormat="1" ht="17.100000000000001" customHeight="1">
      <c r="A211" s="697"/>
      <c r="B211" s="698"/>
      <c r="C211" s="697"/>
      <c r="D211" s="698"/>
      <c r="E211" s="707"/>
      <c r="F211" s="707"/>
      <c r="G211" s="708"/>
      <c r="H211" s="708"/>
      <c r="I211" s="714"/>
      <c r="J211" s="709"/>
      <c r="K211" s="807" t="s">
        <v>863</v>
      </c>
      <c r="L211" s="641">
        <v>2453000</v>
      </c>
      <c r="M211" s="642" t="s">
        <v>595</v>
      </c>
      <c r="N211" s="712" t="s">
        <v>598</v>
      </c>
      <c r="O211" s="666">
        <v>209</v>
      </c>
      <c r="P211" s="712" t="s">
        <v>272</v>
      </c>
      <c r="Q211" s="652">
        <v>1.5</v>
      </c>
      <c r="R211" s="712" t="s">
        <v>272</v>
      </c>
      <c r="S211" s="641">
        <v>360</v>
      </c>
      <c r="T211" s="713" t="s">
        <v>2</v>
      </c>
      <c r="U211" s="802">
        <f t="shared" si="7"/>
        <v>6337890</v>
      </c>
      <c r="V211" s="583"/>
      <c r="W211" s="583"/>
      <c r="X211" s="583"/>
      <c r="Y211" s="589"/>
      <c r="Z211" s="589"/>
      <c r="AA211" s="585"/>
      <c r="AB211" s="585"/>
      <c r="AC211" s="586"/>
      <c r="AD211" s="587"/>
      <c r="AE211" s="588"/>
    </row>
    <row r="212" spans="1:31" s="580" customFormat="1" ht="17.100000000000001" customHeight="1">
      <c r="A212" s="697"/>
      <c r="B212" s="698"/>
      <c r="C212" s="697"/>
      <c r="D212" s="698"/>
      <c r="E212" s="707"/>
      <c r="F212" s="707"/>
      <c r="G212" s="708"/>
      <c r="H212" s="708"/>
      <c r="I212" s="714"/>
      <c r="J212" s="709"/>
      <c r="K212" s="807" t="s">
        <v>864</v>
      </c>
      <c r="L212" s="641">
        <v>1910000</v>
      </c>
      <c r="M212" s="642" t="s">
        <v>595</v>
      </c>
      <c r="N212" s="712" t="s">
        <v>598</v>
      </c>
      <c r="O212" s="666">
        <v>209</v>
      </c>
      <c r="P212" s="712" t="s">
        <v>272</v>
      </c>
      <c r="Q212" s="652">
        <v>1.5</v>
      </c>
      <c r="R212" s="712" t="s">
        <v>272</v>
      </c>
      <c r="S212" s="641">
        <v>80</v>
      </c>
      <c r="T212" s="713" t="s">
        <v>2</v>
      </c>
      <c r="U212" s="802">
        <f t="shared" si="7"/>
        <v>1096650</v>
      </c>
      <c r="V212" s="583"/>
      <c r="W212" s="583"/>
      <c r="X212" s="583"/>
      <c r="Y212" s="589"/>
      <c r="Z212" s="589"/>
      <c r="AA212" s="585"/>
      <c r="AB212" s="585"/>
      <c r="AC212" s="586"/>
      <c r="AD212" s="587"/>
      <c r="AE212" s="588"/>
    </row>
    <row r="213" spans="1:31" s="580" customFormat="1" ht="17.100000000000001" customHeight="1">
      <c r="A213" s="697"/>
      <c r="B213" s="698"/>
      <c r="C213" s="697"/>
      <c r="D213" s="698"/>
      <c r="E213" s="707"/>
      <c r="F213" s="707"/>
      <c r="G213" s="708"/>
      <c r="H213" s="708"/>
      <c r="I213" s="714"/>
      <c r="J213" s="709"/>
      <c r="K213" s="807" t="s">
        <v>865</v>
      </c>
      <c r="L213" s="641">
        <v>2026000</v>
      </c>
      <c r="M213" s="642" t="s">
        <v>595</v>
      </c>
      <c r="N213" s="712" t="s">
        <v>598</v>
      </c>
      <c r="O213" s="666">
        <v>209</v>
      </c>
      <c r="P213" s="712" t="s">
        <v>272</v>
      </c>
      <c r="Q213" s="652">
        <v>1.5</v>
      </c>
      <c r="R213" s="712" t="s">
        <v>272</v>
      </c>
      <c r="S213" s="641">
        <v>400</v>
      </c>
      <c r="T213" s="713" t="s">
        <v>2</v>
      </c>
      <c r="U213" s="802">
        <f t="shared" si="7"/>
        <v>5816260</v>
      </c>
      <c r="V213" s="583"/>
      <c r="W213" s="583"/>
      <c r="X213" s="583"/>
      <c r="Y213" s="589"/>
      <c r="Z213" s="589"/>
      <c r="AA213" s="585"/>
      <c r="AB213" s="585"/>
      <c r="AC213" s="586"/>
      <c r="AD213" s="587"/>
      <c r="AE213" s="588"/>
    </row>
    <row r="214" spans="1:31" s="580" customFormat="1" ht="17.100000000000001" hidden="1" customHeight="1">
      <c r="A214" s="697"/>
      <c r="B214" s="698"/>
      <c r="C214" s="697"/>
      <c r="D214" s="698"/>
      <c r="E214" s="707"/>
      <c r="F214" s="707"/>
      <c r="G214" s="708"/>
      <c r="H214" s="708"/>
      <c r="I214" s="714"/>
      <c r="J214" s="709"/>
      <c r="K214" s="807" t="s">
        <v>866</v>
      </c>
      <c r="L214" s="641"/>
      <c r="M214" s="642" t="s">
        <v>595</v>
      </c>
      <c r="N214" s="712" t="s">
        <v>598</v>
      </c>
      <c r="O214" s="666">
        <v>209</v>
      </c>
      <c r="P214" s="712" t="s">
        <v>272</v>
      </c>
      <c r="Q214" s="652">
        <v>1.5</v>
      </c>
      <c r="R214" s="712" t="s">
        <v>272</v>
      </c>
      <c r="S214" s="641">
        <v>320</v>
      </c>
      <c r="T214" s="713" t="s">
        <v>2</v>
      </c>
      <c r="U214" s="802">
        <f t="shared" si="7"/>
        <v>0</v>
      </c>
      <c r="V214" s="583"/>
      <c r="W214" s="583"/>
      <c r="X214" s="583"/>
      <c r="Y214" s="589"/>
      <c r="Z214" s="589"/>
      <c r="AA214" s="585"/>
      <c r="AB214" s="585"/>
      <c r="AC214" s="586"/>
      <c r="AD214" s="587"/>
      <c r="AE214" s="588"/>
    </row>
    <row r="215" spans="1:31" s="580" customFormat="1" ht="17.100000000000001" hidden="1" customHeight="1">
      <c r="A215" s="697"/>
      <c r="B215" s="698"/>
      <c r="C215" s="697"/>
      <c r="D215" s="698"/>
      <c r="E215" s="707"/>
      <c r="F215" s="707"/>
      <c r="G215" s="708"/>
      <c r="H215" s="708"/>
      <c r="I215" s="714"/>
      <c r="J215" s="709"/>
      <c r="K215" s="807" t="s">
        <v>867</v>
      </c>
      <c r="L215" s="641"/>
      <c r="M215" s="642" t="s">
        <v>595</v>
      </c>
      <c r="N215" s="712" t="s">
        <v>598</v>
      </c>
      <c r="O215" s="666">
        <v>209</v>
      </c>
      <c r="P215" s="712" t="s">
        <v>272</v>
      </c>
      <c r="Q215" s="652">
        <v>1.5</v>
      </c>
      <c r="R215" s="712" t="s">
        <v>272</v>
      </c>
      <c r="S215" s="641">
        <v>160</v>
      </c>
      <c r="T215" s="713" t="s">
        <v>2</v>
      </c>
      <c r="U215" s="802">
        <f t="shared" si="7"/>
        <v>0</v>
      </c>
      <c r="V215" s="583"/>
      <c r="W215" s="583"/>
      <c r="X215" s="583"/>
      <c r="Y215" s="589"/>
      <c r="Z215" s="589"/>
      <c r="AA215" s="585"/>
      <c r="AB215" s="585"/>
      <c r="AC215" s="586"/>
      <c r="AD215" s="587"/>
      <c r="AE215" s="588"/>
    </row>
    <row r="216" spans="1:31" s="580" customFormat="1" ht="21">
      <c r="A216" s="697"/>
      <c r="B216" s="698"/>
      <c r="C216" s="697"/>
      <c r="D216" s="698"/>
      <c r="E216" s="707"/>
      <c r="F216" s="707"/>
      <c r="G216" s="708"/>
      <c r="H216" s="708"/>
      <c r="I216" s="714"/>
      <c r="J216" s="709"/>
      <c r="K216" s="807" t="s">
        <v>900</v>
      </c>
      <c r="L216" s="641">
        <v>2813000</v>
      </c>
      <c r="M216" s="642" t="s">
        <v>595</v>
      </c>
      <c r="N216" s="712" t="s">
        <v>598</v>
      </c>
      <c r="O216" s="666">
        <v>209</v>
      </c>
      <c r="P216" s="712" t="s">
        <v>272</v>
      </c>
      <c r="Q216" s="652">
        <v>1.5</v>
      </c>
      <c r="R216" s="712" t="s">
        <v>272</v>
      </c>
      <c r="S216" s="641">
        <v>160</v>
      </c>
      <c r="T216" s="713" t="s">
        <v>2</v>
      </c>
      <c r="U216" s="802">
        <f t="shared" si="7"/>
        <v>3230230</v>
      </c>
      <c r="V216" s="583"/>
      <c r="W216" s="583"/>
      <c r="X216" s="583"/>
      <c r="Y216" s="589"/>
      <c r="Z216" s="589"/>
      <c r="AA216" s="585"/>
      <c r="AB216" s="585"/>
      <c r="AC216" s="586"/>
      <c r="AD216" s="587"/>
      <c r="AE216" s="588"/>
    </row>
    <row r="217" spans="1:31" s="580" customFormat="1" ht="21">
      <c r="A217" s="697"/>
      <c r="B217" s="698"/>
      <c r="C217" s="697"/>
      <c r="D217" s="698"/>
      <c r="E217" s="707"/>
      <c r="F217" s="707"/>
      <c r="G217" s="708"/>
      <c r="H217" s="708"/>
      <c r="I217" s="714"/>
      <c r="J217" s="709"/>
      <c r="K217" s="807" t="s">
        <v>901</v>
      </c>
      <c r="L217" s="641">
        <v>2873000</v>
      </c>
      <c r="M217" s="642" t="s">
        <v>595</v>
      </c>
      <c r="N217" s="712" t="s">
        <v>598</v>
      </c>
      <c r="O217" s="666">
        <v>209</v>
      </c>
      <c r="P217" s="712" t="s">
        <v>272</v>
      </c>
      <c r="Q217" s="652">
        <v>1.5</v>
      </c>
      <c r="R217" s="712" t="s">
        <v>272</v>
      </c>
      <c r="S217" s="641">
        <v>320</v>
      </c>
      <c r="T217" s="713" t="s">
        <v>2</v>
      </c>
      <c r="U217" s="802">
        <f t="shared" si="7"/>
        <v>6598270</v>
      </c>
      <c r="V217" s="583"/>
      <c r="W217" s="583"/>
      <c r="X217" s="583"/>
      <c r="Y217" s="589"/>
      <c r="Z217" s="589"/>
      <c r="AA217" s="585"/>
      <c r="AB217" s="585"/>
      <c r="AC217" s="586"/>
      <c r="AD217" s="587"/>
      <c r="AE217" s="588"/>
    </row>
    <row r="218" spans="1:31" s="580" customFormat="1" ht="16.5">
      <c r="A218" s="697"/>
      <c r="B218" s="698"/>
      <c r="C218" s="697"/>
      <c r="D218" s="698"/>
      <c r="E218" s="707"/>
      <c r="F218" s="707"/>
      <c r="G218" s="708"/>
      <c r="H218" s="708"/>
      <c r="I218" s="714"/>
      <c r="J218" s="709"/>
      <c r="K218" s="807" t="s">
        <v>868</v>
      </c>
      <c r="L218" s="641">
        <v>2921000</v>
      </c>
      <c r="M218" s="642" t="s">
        <v>595</v>
      </c>
      <c r="N218" s="712" t="s">
        <v>598</v>
      </c>
      <c r="O218" s="666">
        <v>209</v>
      </c>
      <c r="P218" s="712" t="s">
        <v>272</v>
      </c>
      <c r="Q218" s="652">
        <v>1.5</v>
      </c>
      <c r="R218" s="712" t="s">
        <v>272</v>
      </c>
      <c r="S218" s="641">
        <v>60</v>
      </c>
      <c r="T218" s="713" t="s">
        <v>2</v>
      </c>
      <c r="U218" s="802">
        <f t="shared" si="7"/>
        <v>1257840</v>
      </c>
      <c r="V218" s="583"/>
      <c r="W218" s="583"/>
      <c r="X218" s="583"/>
      <c r="Y218" s="589"/>
      <c r="Z218" s="589"/>
      <c r="AA218" s="585"/>
      <c r="AB218" s="585"/>
      <c r="AC218" s="586"/>
      <c r="AD218" s="587"/>
      <c r="AE218" s="588"/>
    </row>
    <row r="219" spans="1:31" s="580" customFormat="1" ht="16.5">
      <c r="A219" s="697"/>
      <c r="B219" s="698"/>
      <c r="C219" s="697"/>
      <c r="D219" s="698"/>
      <c r="E219" s="707"/>
      <c r="F219" s="707"/>
      <c r="G219" s="708"/>
      <c r="H219" s="708"/>
      <c r="I219" s="714"/>
      <c r="J219" s="709"/>
      <c r="K219" s="807" t="s">
        <v>869</v>
      </c>
      <c r="L219" s="641">
        <v>2963000</v>
      </c>
      <c r="M219" s="642" t="s">
        <v>595</v>
      </c>
      <c r="N219" s="712" t="s">
        <v>598</v>
      </c>
      <c r="O219" s="666">
        <v>209</v>
      </c>
      <c r="P219" s="712" t="s">
        <v>272</v>
      </c>
      <c r="Q219" s="652">
        <v>1.5</v>
      </c>
      <c r="R219" s="712" t="s">
        <v>272</v>
      </c>
      <c r="S219" s="641">
        <v>180</v>
      </c>
      <c r="T219" s="713" t="s">
        <v>2</v>
      </c>
      <c r="U219" s="802">
        <f t="shared" si="7"/>
        <v>3827790</v>
      </c>
      <c r="V219" s="583"/>
      <c r="W219" s="583"/>
      <c r="X219" s="583"/>
      <c r="Y219" s="589"/>
      <c r="Z219" s="589"/>
      <c r="AA219" s="585"/>
      <c r="AB219" s="585"/>
      <c r="AC219" s="586"/>
      <c r="AD219" s="587"/>
      <c r="AE219" s="588"/>
    </row>
    <row r="220" spans="1:31" s="580" customFormat="1" ht="21">
      <c r="A220" s="697"/>
      <c r="B220" s="698"/>
      <c r="C220" s="697"/>
      <c r="D220" s="698"/>
      <c r="E220" s="707"/>
      <c r="F220" s="707"/>
      <c r="G220" s="708"/>
      <c r="H220" s="708"/>
      <c r="I220" s="714"/>
      <c r="J220" s="709"/>
      <c r="K220" s="807" t="s">
        <v>902</v>
      </c>
      <c r="L220" s="641">
        <v>3035000</v>
      </c>
      <c r="M220" s="642" t="s">
        <v>595</v>
      </c>
      <c r="N220" s="712" t="s">
        <v>598</v>
      </c>
      <c r="O220" s="666">
        <v>209</v>
      </c>
      <c r="P220" s="712" t="s">
        <v>272</v>
      </c>
      <c r="Q220" s="652">
        <v>1.5</v>
      </c>
      <c r="R220" s="712" t="s">
        <v>272</v>
      </c>
      <c r="S220" s="641">
        <v>280</v>
      </c>
      <c r="T220" s="713" t="s">
        <v>2</v>
      </c>
      <c r="U220" s="802">
        <f t="shared" si="7"/>
        <v>6099040</v>
      </c>
      <c r="V220" s="583"/>
      <c r="W220" s="583"/>
      <c r="X220" s="583"/>
      <c r="Y220" s="589"/>
      <c r="Z220" s="589"/>
      <c r="AA220" s="585"/>
      <c r="AB220" s="585"/>
      <c r="AC220" s="586"/>
      <c r="AD220" s="587"/>
      <c r="AE220" s="588"/>
    </row>
    <row r="221" spans="1:31" s="580" customFormat="1" ht="21">
      <c r="A221" s="697"/>
      <c r="B221" s="698"/>
      <c r="C221" s="697"/>
      <c r="D221" s="698"/>
      <c r="E221" s="707"/>
      <c r="F221" s="707"/>
      <c r="G221" s="708"/>
      <c r="H221" s="708"/>
      <c r="I221" s="714"/>
      <c r="J221" s="709"/>
      <c r="K221" s="807" t="s">
        <v>903</v>
      </c>
      <c r="L221" s="641">
        <v>3084000</v>
      </c>
      <c r="M221" s="642" t="s">
        <v>595</v>
      </c>
      <c r="N221" s="712" t="s">
        <v>598</v>
      </c>
      <c r="O221" s="666">
        <v>209</v>
      </c>
      <c r="P221" s="712" t="s">
        <v>272</v>
      </c>
      <c r="Q221" s="652">
        <v>1.5</v>
      </c>
      <c r="R221" s="712" t="s">
        <v>272</v>
      </c>
      <c r="S221" s="641">
        <v>200</v>
      </c>
      <c r="T221" s="713" t="s">
        <v>2</v>
      </c>
      <c r="U221" s="802">
        <f t="shared" si="7"/>
        <v>4426790</v>
      </c>
      <c r="V221" s="583"/>
      <c r="W221" s="583"/>
      <c r="X221" s="583"/>
      <c r="Y221" s="589"/>
      <c r="Z221" s="589"/>
      <c r="AA221" s="585"/>
      <c r="AB221" s="585"/>
      <c r="AC221" s="586"/>
      <c r="AD221" s="587"/>
      <c r="AE221" s="588"/>
    </row>
    <row r="222" spans="1:31" s="580" customFormat="1" ht="17.100000000000001" customHeight="1">
      <c r="A222" s="697"/>
      <c r="B222" s="698"/>
      <c r="C222" s="697"/>
      <c r="D222" s="698"/>
      <c r="E222" s="707"/>
      <c r="F222" s="707"/>
      <c r="G222" s="708"/>
      <c r="H222" s="708"/>
      <c r="I222" s="714"/>
      <c r="J222" s="709"/>
      <c r="K222" s="807" t="s">
        <v>937</v>
      </c>
      <c r="L222" s="641">
        <v>3335000</v>
      </c>
      <c r="M222" s="642" t="s">
        <v>595</v>
      </c>
      <c r="N222" s="712" t="s">
        <v>598</v>
      </c>
      <c r="O222" s="666">
        <v>209</v>
      </c>
      <c r="P222" s="712" t="s">
        <v>272</v>
      </c>
      <c r="Q222" s="652">
        <v>1.5</v>
      </c>
      <c r="R222" s="712" t="s">
        <v>272</v>
      </c>
      <c r="S222" s="641">
        <v>180</v>
      </c>
      <c r="T222" s="713" t="s">
        <v>2</v>
      </c>
      <c r="U222" s="802">
        <f t="shared" si="7"/>
        <v>4308370</v>
      </c>
      <c r="V222" s="583"/>
      <c r="W222" s="583"/>
      <c r="X222" s="583"/>
      <c r="Y222" s="589"/>
      <c r="Z222" s="589"/>
      <c r="AA222" s="585"/>
      <c r="AB222" s="585"/>
      <c r="AC222" s="586"/>
      <c r="AD222" s="587"/>
      <c r="AE222" s="588"/>
    </row>
    <row r="223" spans="1:31" s="580" customFormat="1" ht="17.100000000000001" customHeight="1">
      <c r="A223" s="697"/>
      <c r="B223" s="698"/>
      <c r="C223" s="697"/>
      <c r="D223" s="698"/>
      <c r="E223" s="707"/>
      <c r="F223" s="707"/>
      <c r="G223" s="708"/>
      <c r="H223" s="708"/>
      <c r="I223" s="714"/>
      <c r="J223" s="709"/>
      <c r="K223" s="807" t="s">
        <v>938</v>
      </c>
      <c r="L223" s="641">
        <v>3409000</v>
      </c>
      <c r="M223" s="642" t="s">
        <v>595</v>
      </c>
      <c r="N223" s="712" t="s">
        <v>598</v>
      </c>
      <c r="O223" s="666">
        <v>209</v>
      </c>
      <c r="P223" s="712" t="s">
        <v>272</v>
      </c>
      <c r="Q223" s="652">
        <v>1.5</v>
      </c>
      <c r="R223" s="712" t="s">
        <v>272</v>
      </c>
      <c r="S223" s="641">
        <v>40</v>
      </c>
      <c r="T223" s="713" t="s">
        <v>2</v>
      </c>
      <c r="U223" s="802">
        <f t="shared" si="7"/>
        <v>978660</v>
      </c>
      <c r="V223" s="583"/>
      <c r="W223" s="583"/>
      <c r="X223" s="583"/>
      <c r="Y223" s="589"/>
      <c r="Z223" s="589"/>
      <c r="AA223" s="585"/>
      <c r="AB223" s="585"/>
      <c r="AC223" s="586"/>
      <c r="AD223" s="587"/>
      <c r="AE223" s="588"/>
    </row>
    <row r="224" spans="1:31" s="580" customFormat="1" ht="17.100000000000001" customHeight="1">
      <c r="A224" s="697"/>
      <c r="B224" s="698"/>
      <c r="C224" s="697"/>
      <c r="D224" s="698"/>
      <c r="E224" s="707"/>
      <c r="F224" s="707"/>
      <c r="G224" s="708"/>
      <c r="H224" s="708"/>
      <c r="I224" s="714"/>
      <c r="J224" s="709"/>
      <c r="K224" s="806" t="s">
        <v>870</v>
      </c>
      <c r="L224" s="641">
        <v>2881000</v>
      </c>
      <c r="M224" s="642" t="s">
        <v>595</v>
      </c>
      <c r="N224" s="712" t="s">
        <v>598</v>
      </c>
      <c r="O224" s="666">
        <v>209</v>
      </c>
      <c r="P224" s="712" t="s">
        <v>272</v>
      </c>
      <c r="Q224" s="652">
        <v>1.5</v>
      </c>
      <c r="R224" s="712" t="s">
        <v>272</v>
      </c>
      <c r="S224" s="641">
        <v>120</v>
      </c>
      <c r="T224" s="713" t="s">
        <v>2</v>
      </c>
      <c r="U224" s="802">
        <f t="shared" si="7"/>
        <v>2481240</v>
      </c>
      <c r="V224" s="583"/>
      <c r="W224" s="583"/>
      <c r="X224" s="583"/>
      <c r="Y224" s="589"/>
      <c r="Z224" s="589"/>
      <c r="AA224" s="585"/>
      <c r="AB224" s="585"/>
      <c r="AC224" s="586"/>
      <c r="AD224" s="587"/>
      <c r="AE224" s="588"/>
    </row>
    <row r="225" spans="1:31" s="580" customFormat="1" ht="17.100000000000001" customHeight="1">
      <c r="A225" s="697"/>
      <c r="B225" s="698"/>
      <c r="C225" s="697"/>
      <c r="D225" s="698"/>
      <c r="E225" s="707"/>
      <c r="F225" s="707"/>
      <c r="G225" s="708"/>
      <c r="H225" s="708"/>
      <c r="I225" s="714"/>
      <c r="J225" s="709"/>
      <c r="K225" s="806" t="s">
        <v>871</v>
      </c>
      <c r="L225" s="641">
        <v>2954000</v>
      </c>
      <c r="M225" s="642" t="s">
        <v>595</v>
      </c>
      <c r="N225" s="712" t="s">
        <v>598</v>
      </c>
      <c r="O225" s="666">
        <v>209</v>
      </c>
      <c r="P225" s="712" t="s">
        <v>272</v>
      </c>
      <c r="Q225" s="652">
        <v>1.5</v>
      </c>
      <c r="R225" s="712" t="s">
        <v>272</v>
      </c>
      <c r="S225" s="641">
        <v>120</v>
      </c>
      <c r="T225" s="713" t="s">
        <v>2</v>
      </c>
      <c r="U225" s="802">
        <f t="shared" si="7"/>
        <v>2544110</v>
      </c>
      <c r="V225" s="583"/>
      <c r="W225" s="583"/>
      <c r="X225" s="583"/>
      <c r="Y225" s="589"/>
      <c r="Z225" s="589"/>
      <c r="AA225" s="585"/>
      <c r="AB225" s="585"/>
      <c r="AC225" s="586"/>
      <c r="AD225" s="587"/>
      <c r="AE225" s="588"/>
    </row>
    <row r="226" spans="1:31" s="580" customFormat="1" ht="17.100000000000001" customHeight="1">
      <c r="A226" s="697"/>
      <c r="B226" s="698"/>
      <c r="C226" s="697"/>
      <c r="D226" s="698"/>
      <c r="E226" s="707"/>
      <c r="F226" s="707"/>
      <c r="G226" s="708"/>
      <c r="H226" s="708"/>
      <c r="I226" s="714"/>
      <c r="J226" s="709"/>
      <c r="K226" s="806" t="s">
        <v>872</v>
      </c>
      <c r="L226" s="641">
        <v>1743000</v>
      </c>
      <c r="M226" s="642" t="s">
        <v>595</v>
      </c>
      <c r="N226" s="712" t="s">
        <v>598</v>
      </c>
      <c r="O226" s="666">
        <v>209</v>
      </c>
      <c r="P226" s="712" t="s">
        <v>272</v>
      </c>
      <c r="Q226" s="652">
        <v>1.5</v>
      </c>
      <c r="R226" s="712" t="s">
        <v>272</v>
      </c>
      <c r="S226" s="641">
        <v>200</v>
      </c>
      <c r="T226" s="713" t="s">
        <v>2</v>
      </c>
      <c r="U226" s="802">
        <f t="shared" si="7"/>
        <v>2501910</v>
      </c>
      <c r="V226" s="583"/>
      <c r="W226" s="583"/>
      <c r="X226" s="583"/>
      <c r="Y226" s="589"/>
      <c r="Z226" s="589"/>
      <c r="AA226" s="585"/>
      <c r="AB226" s="585"/>
      <c r="AC226" s="586"/>
      <c r="AD226" s="587"/>
      <c r="AE226" s="588"/>
    </row>
    <row r="227" spans="1:31" s="580" customFormat="1" ht="17.100000000000001" customHeight="1">
      <c r="A227" s="697"/>
      <c r="B227" s="698"/>
      <c r="C227" s="697"/>
      <c r="D227" s="698"/>
      <c r="E227" s="707"/>
      <c r="F227" s="707"/>
      <c r="G227" s="708"/>
      <c r="H227" s="708"/>
      <c r="I227" s="714"/>
      <c r="J227" s="709"/>
      <c r="K227" s="806" t="s">
        <v>873</v>
      </c>
      <c r="L227" s="641">
        <v>1799000</v>
      </c>
      <c r="M227" s="642" t="s">
        <v>595</v>
      </c>
      <c r="N227" s="712" t="s">
        <v>598</v>
      </c>
      <c r="O227" s="666">
        <v>209</v>
      </c>
      <c r="P227" s="712" t="s">
        <v>272</v>
      </c>
      <c r="Q227" s="652">
        <v>1.5</v>
      </c>
      <c r="R227" s="712" t="s">
        <v>272</v>
      </c>
      <c r="S227" s="641">
        <v>280</v>
      </c>
      <c r="T227" s="713" t="s">
        <v>2</v>
      </c>
      <c r="U227" s="802">
        <f t="shared" si="7"/>
        <v>3615210</v>
      </c>
      <c r="V227" s="583"/>
      <c r="W227" s="583"/>
      <c r="X227" s="583"/>
      <c r="Y227" s="589"/>
      <c r="Z227" s="589"/>
      <c r="AA227" s="585"/>
      <c r="AB227" s="585"/>
      <c r="AC227" s="586"/>
      <c r="AD227" s="587"/>
      <c r="AE227" s="588"/>
    </row>
    <row r="228" spans="1:31" s="580" customFormat="1" ht="17.100000000000001" customHeight="1">
      <c r="A228" s="697"/>
      <c r="B228" s="698"/>
      <c r="C228" s="697"/>
      <c r="D228" s="698"/>
      <c r="E228" s="707"/>
      <c r="F228" s="707"/>
      <c r="G228" s="708"/>
      <c r="H228" s="708"/>
      <c r="I228" s="714"/>
      <c r="J228" s="709"/>
      <c r="K228" s="806" t="s">
        <v>874</v>
      </c>
      <c r="L228" s="641">
        <v>2244000</v>
      </c>
      <c r="M228" s="642" t="s">
        <v>595</v>
      </c>
      <c r="N228" s="712" t="s">
        <v>598</v>
      </c>
      <c r="O228" s="666">
        <v>209</v>
      </c>
      <c r="P228" s="712" t="s">
        <v>272</v>
      </c>
      <c r="Q228" s="652">
        <v>1.5</v>
      </c>
      <c r="R228" s="712" t="s">
        <v>272</v>
      </c>
      <c r="S228" s="641">
        <v>240</v>
      </c>
      <c r="T228" s="713" t="s">
        <v>2</v>
      </c>
      <c r="U228" s="802">
        <f t="shared" si="7"/>
        <v>3865260</v>
      </c>
      <c r="V228" s="583"/>
      <c r="W228" s="583"/>
      <c r="X228" s="583"/>
      <c r="Y228" s="589"/>
      <c r="Z228" s="589"/>
      <c r="AA228" s="585"/>
      <c r="AB228" s="585"/>
      <c r="AC228" s="586"/>
      <c r="AD228" s="587"/>
      <c r="AE228" s="588"/>
    </row>
    <row r="229" spans="1:31" s="580" customFormat="1" ht="17.100000000000001" customHeight="1">
      <c r="A229" s="697"/>
      <c r="B229" s="698"/>
      <c r="C229" s="697"/>
      <c r="D229" s="698"/>
      <c r="E229" s="707"/>
      <c r="F229" s="707"/>
      <c r="G229" s="708"/>
      <c r="H229" s="708"/>
      <c r="I229" s="714"/>
      <c r="J229" s="709"/>
      <c r="K229" s="806" t="s">
        <v>923</v>
      </c>
      <c r="L229" s="641">
        <v>1692000</v>
      </c>
      <c r="M229" s="642" t="s">
        <v>595</v>
      </c>
      <c r="N229" s="847" t="s">
        <v>598</v>
      </c>
      <c r="O229" s="666">
        <v>209</v>
      </c>
      <c r="P229" s="847" t="s">
        <v>272</v>
      </c>
      <c r="Q229" s="652">
        <v>1.5</v>
      </c>
      <c r="R229" s="847" t="s">
        <v>272</v>
      </c>
      <c r="S229" s="666">
        <v>440</v>
      </c>
      <c r="T229" s="713" t="s">
        <v>2</v>
      </c>
      <c r="U229" s="802">
        <f t="shared" si="7"/>
        <v>5343150</v>
      </c>
      <c r="V229" s="583"/>
      <c r="W229" s="583"/>
      <c r="X229" s="583"/>
      <c r="Y229" s="589"/>
      <c r="Z229" s="589"/>
      <c r="AA229" s="585"/>
      <c r="AB229" s="585"/>
      <c r="AC229" s="586"/>
      <c r="AD229" s="587"/>
      <c r="AE229" s="588"/>
    </row>
    <row r="230" spans="1:31" s="580" customFormat="1" ht="17.100000000000001" customHeight="1">
      <c r="A230" s="697"/>
      <c r="B230" s="698"/>
      <c r="C230" s="697"/>
      <c r="D230" s="698"/>
      <c r="E230" s="707"/>
      <c r="F230" s="707"/>
      <c r="G230" s="708"/>
      <c r="H230" s="708"/>
      <c r="I230" s="714"/>
      <c r="J230" s="709"/>
      <c r="K230" s="807" t="s">
        <v>834</v>
      </c>
      <c r="L230" s="641">
        <v>2026000</v>
      </c>
      <c r="M230" s="642" t="s">
        <v>595</v>
      </c>
      <c r="N230" s="712" t="s">
        <v>598</v>
      </c>
      <c r="O230" s="666">
        <v>209</v>
      </c>
      <c r="P230" s="712" t="s">
        <v>272</v>
      </c>
      <c r="Q230" s="652">
        <v>1.5</v>
      </c>
      <c r="R230" s="712" t="s">
        <v>272</v>
      </c>
      <c r="S230" s="641">
        <v>160</v>
      </c>
      <c r="T230" s="713" t="s">
        <v>2</v>
      </c>
      <c r="U230" s="802">
        <f t="shared" si="7"/>
        <v>2326500</v>
      </c>
      <c r="V230" s="583"/>
      <c r="W230" s="583"/>
      <c r="X230" s="583"/>
      <c r="Y230" s="589"/>
      <c r="Z230" s="589"/>
      <c r="AA230" s="585"/>
      <c r="AB230" s="585"/>
      <c r="AC230" s="586"/>
      <c r="AD230" s="587"/>
      <c r="AE230" s="588"/>
    </row>
    <row r="231" spans="1:31" s="580" customFormat="1" ht="17.100000000000001" customHeight="1">
      <c r="A231" s="697"/>
      <c r="B231" s="698"/>
      <c r="C231" s="697"/>
      <c r="D231" s="698"/>
      <c r="E231" s="707"/>
      <c r="F231" s="707"/>
      <c r="G231" s="708"/>
      <c r="H231" s="708"/>
      <c r="I231" s="714"/>
      <c r="J231" s="709"/>
      <c r="K231" s="807" t="s">
        <v>875</v>
      </c>
      <c r="L231" s="641">
        <v>2075000</v>
      </c>
      <c r="M231" s="642" t="s">
        <v>595</v>
      </c>
      <c r="N231" s="712" t="s">
        <v>598</v>
      </c>
      <c r="O231" s="666">
        <v>209</v>
      </c>
      <c r="P231" s="712" t="s">
        <v>272</v>
      </c>
      <c r="Q231" s="652">
        <v>1.5</v>
      </c>
      <c r="R231" s="712" t="s">
        <v>272</v>
      </c>
      <c r="S231" s="641">
        <v>320</v>
      </c>
      <c r="T231" s="713" t="s">
        <v>2</v>
      </c>
      <c r="U231" s="802">
        <f t="shared" si="7"/>
        <v>4765550</v>
      </c>
      <c r="V231" s="583"/>
      <c r="W231" s="583"/>
      <c r="X231" s="583"/>
      <c r="Y231" s="589"/>
      <c r="Z231" s="589"/>
      <c r="AA231" s="585"/>
      <c r="AB231" s="585"/>
      <c r="AC231" s="586"/>
      <c r="AD231" s="587"/>
      <c r="AE231" s="588"/>
    </row>
    <row r="232" spans="1:31" s="580" customFormat="1" ht="17.100000000000001" customHeight="1">
      <c r="A232" s="697"/>
      <c r="B232" s="698"/>
      <c r="C232" s="697"/>
      <c r="D232" s="698"/>
      <c r="E232" s="707"/>
      <c r="F232" s="707"/>
      <c r="G232" s="708"/>
      <c r="H232" s="708"/>
      <c r="I232" s="714"/>
      <c r="J232" s="709"/>
      <c r="K232" s="807" t="s">
        <v>876</v>
      </c>
      <c r="L232" s="641">
        <v>1622000</v>
      </c>
      <c r="M232" s="642" t="s">
        <v>595</v>
      </c>
      <c r="N232" s="712" t="s">
        <v>598</v>
      </c>
      <c r="O232" s="666">
        <v>209</v>
      </c>
      <c r="P232" s="712" t="s">
        <v>272</v>
      </c>
      <c r="Q232" s="652">
        <v>1.5</v>
      </c>
      <c r="R232" s="712" t="s">
        <v>272</v>
      </c>
      <c r="S232" s="641">
        <v>80</v>
      </c>
      <c r="T232" s="713" t="s">
        <v>2</v>
      </c>
      <c r="U232" s="802">
        <f t="shared" si="7"/>
        <v>931290</v>
      </c>
      <c r="V232" s="583"/>
      <c r="W232" s="583"/>
      <c r="X232" s="583"/>
      <c r="Y232" s="589"/>
      <c r="Z232" s="589"/>
      <c r="AA232" s="585"/>
      <c r="AB232" s="585"/>
      <c r="AC232" s="586"/>
      <c r="AD232" s="587"/>
      <c r="AE232" s="588"/>
    </row>
    <row r="233" spans="1:31" s="580" customFormat="1" ht="17.100000000000001" customHeight="1">
      <c r="A233" s="697"/>
      <c r="B233" s="698"/>
      <c r="C233" s="697"/>
      <c r="D233" s="698"/>
      <c r="E233" s="707"/>
      <c r="F233" s="707"/>
      <c r="G233" s="708"/>
      <c r="H233" s="708"/>
      <c r="I233" s="714"/>
      <c r="J233" s="709"/>
      <c r="K233" s="807" t="s">
        <v>877</v>
      </c>
      <c r="L233" s="641">
        <v>1669000</v>
      </c>
      <c r="M233" s="642" t="s">
        <v>595</v>
      </c>
      <c r="N233" s="712" t="s">
        <v>598</v>
      </c>
      <c r="O233" s="666">
        <v>209</v>
      </c>
      <c r="P233" s="712" t="s">
        <v>272</v>
      </c>
      <c r="Q233" s="652">
        <v>1.5</v>
      </c>
      <c r="R233" s="712" t="s">
        <v>272</v>
      </c>
      <c r="S233" s="641">
        <v>400</v>
      </c>
      <c r="T233" s="713" t="s">
        <v>2</v>
      </c>
      <c r="U233" s="802">
        <f t="shared" si="7"/>
        <v>4791380</v>
      </c>
      <c r="V233" s="583"/>
      <c r="W233" s="583"/>
      <c r="X233" s="583"/>
      <c r="Y233" s="589"/>
      <c r="Z233" s="589"/>
      <c r="AA233" s="585"/>
      <c r="AB233" s="585"/>
      <c r="AC233" s="586"/>
      <c r="AD233" s="587"/>
      <c r="AE233" s="588"/>
    </row>
    <row r="234" spans="1:31" s="580" customFormat="1" ht="17.100000000000001" customHeight="1">
      <c r="A234" s="697"/>
      <c r="B234" s="698"/>
      <c r="C234" s="697"/>
      <c r="D234" s="698"/>
      <c r="E234" s="707"/>
      <c r="F234" s="707"/>
      <c r="G234" s="708"/>
      <c r="H234" s="708"/>
      <c r="I234" s="714"/>
      <c r="J234" s="709"/>
      <c r="K234" s="807" t="s">
        <v>878</v>
      </c>
      <c r="L234" s="641">
        <v>2369000</v>
      </c>
      <c r="M234" s="642" t="s">
        <v>595</v>
      </c>
      <c r="N234" s="712" t="s">
        <v>598</v>
      </c>
      <c r="O234" s="666">
        <v>209</v>
      </c>
      <c r="P234" s="712" t="s">
        <v>272</v>
      </c>
      <c r="Q234" s="652">
        <v>1.5</v>
      </c>
      <c r="R234" s="712" t="s">
        <v>272</v>
      </c>
      <c r="S234" s="641">
        <v>480</v>
      </c>
      <c r="T234" s="713" t="s">
        <v>2</v>
      </c>
      <c r="U234" s="802">
        <f t="shared" si="7"/>
        <v>8161140</v>
      </c>
      <c r="V234" s="583"/>
      <c r="W234" s="583"/>
      <c r="X234" s="583"/>
      <c r="Y234" s="589"/>
      <c r="Z234" s="589"/>
      <c r="AA234" s="585"/>
      <c r="AB234" s="585"/>
      <c r="AC234" s="586"/>
      <c r="AD234" s="587"/>
      <c r="AE234" s="588"/>
    </row>
    <row r="235" spans="1:31" s="580" customFormat="1" ht="17.100000000000001" customHeight="1">
      <c r="A235" s="697"/>
      <c r="B235" s="698"/>
      <c r="C235" s="697"/>
      <c r="D235" s="698"/>
      <c r="E235" s="707"/>
      <c r="F235" s="707"/>
      <c r="G235" s="708"/>
      <c r="H235" s="708"/>
      <c r="I235" s="714"/>
      <c r="J235" s="709"/>
      <c r="K235" s="807" t="s">
        <v>859</v>
      </c>
      <c r="L235" s="641">
        <v>2734000</v>
      </c>
      <c r="M235" s="642" t="s">
        <v>595</v>
      </c>
      <c r="N235" s="712" t="s">
        <v>598</v>
      </c>
      <c r="O235" s="666">
        <v>209</v>
      </c>
      <c r="P235" s="712" t="s">
        <v>272</v>
      </c>
      <c r="Q235" s="652">
        <v>1.5</v>
      </c>
      <c r="R235" s="712" t="s">
        <v>272</v>
      </c>
      <c r="S235" s="641">
        <v>360</v>
      </c>
      <c r="T235" s="713" t="s">
        <v>2</v>
      </c>
      <c r="U235" s="802">
        <f t="shared" si="7"/>
        <v>7063920</v>
      </c>
      <c r="V235" s="583"/>
      <c r="W235" s="583"/>
      <c r="X235" s="583"/>
      <c r="Y235" s="589"/>
      <c r="Z235" s="589"/>
      <c r="AA235" s="585"/>
      <c r="AB235" s="585"/>
      <c r="AC235" s="586"/>
      <c r="AD235" s="587"/>
      <c r="AE235" s="588"/>
    </row>
    <row r="236" spans="1:31" s="580" customFormat="1" ht="17.100000000000001" customHeight="1">
      <c r="A236" s="697"/>
      <c r="B236" s="698"/>
      <c r="C236" s="697"/>
      <c r="D236" s="698"/>
      <c r="E236" s="707"/>
      <c r="F236" s="707"/>
      <c r="G236" s="708"/>
      <c r="H236" s="708"/>
      <c r="I236" s="714"/>
      <c r="J236" s="709"/>
      <c r="K236" s="807" t="s">
        <v>879</v>
      </c>
      <c r="L236" s="641">
        <v>2786000</v>
      </c>
      <c r="M236" s="642" t="s">
        <v>595</v>
      </c>
      <c r="N236" s="712" t="s">
        <v>598</v>
      </c>
      <c r="O236" s="666">
        <v>209</v>
      </c>
      <c r="P236" s="712" t="s">
        <v>272</v>
      </c>
      <c r="Q236" s="652">
        <v>1.5</v>
      </c>
      <c r="R236" s="712" t="s">
        <v>272</v>
      </c>
      <c r="S236" s="641">
        <v>120</v>
      </c>
      <c r="T236" s="713" t="s">
        <v>2</v>
      </c>
      <c r="U236" s="802">
        <f t="shared" si="7"/>
        <v>2399420</v>
      </c>
      <c r="V236" s="583"/>
      <c r="W236" s="583"/>
      <c r="X236" s="583"/>
      <c r="Y236" s="589"/>
      <c r="Z236" s="589"/>
      <c r="AA236" s="585"/>
      <c r="AB236" s="585"/>
      <c r="AC236" s="586"/>
      <c r="AD236" s="587"/>
      <c r="AE236" s="588"/>
    </row>
    <row r="237" spans="1:31" s="580" customFormat="1" ht="17.100000000000001" customHeight="1">
      <c r="A237" s="697"/>
      <c r="B237" s="698"/>
      <c r="C237" s="697"/>
      <c r="D237" s="698"/>
      <c r="E237" s="707"/>
      <c r="F237" s="707"/>
      <c r="G237" s="708"/>
      <c r="H237" s="708"/>
      <c r="I237" s="714"/>
      <c r="J237" s="709"/>
      <c r="K237" s="807" t="s">
        <v>863</v>
      </c>
      <c r="L237" s="641">
        <v>2453000</v>
      </c>
      <c r="M237" s="642" t="s">
        <v>595</v>
      </c>
      <c r="N237" s="712" t="s">
        <v>598</v>
      </c>
      <c r="O237" s="666">
        <v>209</v>
      </c>
      <c r="P237" s="712" t="s">
        <v>272</v>
      </c>
      <c r="Q237" s="652">
        <v>1.5</v>
      </c>
      <c r="R237" s="712" t="s">
        <v>272</v>
      </c>
      <c r="S237" s="641">
        <v>360</v>
      </c>
      <c r="T237" s="713" t="s">
        <v>2</v>
      </c>
      <c r="U237" s="802">
        <f t="shared" si="7"/>
        <v>6337890</v>
      </c>
      <c r="V237" s="583"/>
      <c r="W237" s="583"/>
      <c r="X237" s="583"/>
      <c r="Y237" s="589"/>
      <c r="Z237" s="589"/>
      <c r="AA237" s="585"/>
      <c r="AB237" s="585"/>
      <c r="AC237" s="586"/>
      <c r="AD237" s="587"/>
      <c r="AE237" s="588"/>
    </row>
    <row r="238" spans="1:31" s="580" customFormat="1" ht="17.100000000000001" customHeight="1">
      <c r="A238" s="697"/>
      <c r="B238" s="698"/>
      <c r="C238" s="697"/>
      <c r="D238" s="698"/>
      <c r="E238" s="707"/>
      <c r="F238" s="707"/>
      <c r="G238" s="708"/>
      <c r="H238" s="708"/>
      <c r="I238" s="714"/>
      <c r="J238" s="709"/>
      <c r="K238" s="807" t="s">
        <v>880</v>
      </c>
      <c r="L238" s="641">
        <v>2515000</v>
      </c>
      <c r="M238" s="642" t="s">
        <v>595</v>
      </c>
      <c r="N238" s="712" t="s">
        <v>598</v>
      </c>
      <c r="O238" s="666">
        <v>209</v>
      </c>
      <c r="P238" s="712" t="s">
        <v>272</v>
      </c>
      <c r="Q238" s="652">
        <v>1.5</v>
      </c>
      <c r="R238" s="712" t="s">
        <v>272</v>
      </c>
      <c r="S238" s="641">
        <v>120</v>
      </c>
      <c r="T238" s="713" t="s">
        <v>2</v>
      </c>
      <c r="U238" s="802">
        <f t="shared" si="7"/>
        <v>2166020</v>
      </c>
      <c r="V238" s="583"/>
      <c r="W238" s="583"/>
      <c r="X238" s="583"/>
      <c r="Y238" s="589"/>
      <c r="Z238" s="589"/>
      <c r="AA238" s="585"/>
      <c r="AB238" s="585"/>
      <c r="AC238" s="586"/>
      <c r="AD238" s="587"/>
      <c r="AE238" s="588"/>
    </row>
    <row r="239" spans="1:31" s="580" customFormat="1" ht="17.100000000000001" customHeight="1">
      <c r="A239" s="697"/>
      <c r="B239" s="698"/>
      <c r="C239" s="697"/>
      <c r="D239" s="698"/>
      <c r="E239" s="707"/>
      <c r="F239" s="707"/>
      <c r="G239" s="708"/>
      <c r="H239" s="708"/>
      <c r="I239" s="714"/>
      <c r="J239" s="709"/>
      <c r="K239" s="807" t="s">
        <v>881</v>
      </c>
      <c r="L239" s="641">
        <v>1743000</v>
      </c>
      <c r="M239" s="642" t="s">
        <v>595</v>
      </c>
      <c r="N239" s="712" t="s">
        <v>598</v>
      </c>
      <c r="O239" s="666">
        <v>209</v>
      </c>
      <c r="P239" s="712" t="s">
        <v>272</v>
      </c>
      <c r="Q239" s="652">
        <v>1.5</v>
      </c>
      <c r="R239" s="712" t="s">
        <v>272</v>
      </c>
      <c r="S239" s="641">
        <v>160</v>
      </c>
      <c r="T239" s="713" t="s">
        <v>2</v>
      </c>
      <c r="U239" s="802">
        <f t="shared" si="7"/>
        <v>2001530</v>
      </c>
      <c r="V239" s="583"/>
      <c r="W239" s="583"/>
      <c r="X239" s="583"/>
      <c r="Y239" s="589"/>
      <c r="Z239" s="589"/>
      <c r="AA239" s="585"/>
      <c r="AB239" s="585"/>
      <c r="AC239" s="586"/>
      <c r="AD239" s="587"/>
      <c r="AE239" s="588"/>
    </row>
    <row r="240" spans="1:31" s="580" customFormat="1" ht="17.100000000000001" customHeight="1">
      <c r="A240" s="697"/>
      <c r="B240" s="698"/>
      <c r="C240" s="697"/>
      <c r="D240" s="698"/>
      <c r="E240" s="707"/>
      <c r="F240" s="707"/>
      <c r="G240" s="708"/>
      <c r="H240" s="708"/>
      <c r="I240" s="714"/>
      <c r="J240" s="709"/>
      <c r="K240" s="807" t="s">
        <v>882</v>
      </c>
      <c r="L240" s="641">
        <v>1799000</v>
      </c>
      <c r="M240" s="642" t="s">
        <v>595</v>
      </c>
      <c r="N240" s="712" t="s">
        <v>598</v>
      </c>
      <c r="O240" s="666">
        <v>209</v>
      </c>
      <c r="P240" s="712" t="s">
        <v>272</v>
      </c>
      <c r="Q240" s="652">
        <v>1.5</v>
      </c>
      <c r="R240" s="712" t="s">
        <v>272</v>
      </c>
      <c r="S240" s="641">
        <v>80</v>
      </c>
      <c r="T240" s="713" t="s">
        <v>2</v>
      </c>
      <c r="U240" s="802">
        <f t="shared" si="7"/>
        <v>1032910</v>
      </c>
      <c r="V240" s="583"/>
      <c r="W240" s="583"/>
      <c r="X240" s="583"/>
      <c r="Y240" s="589"/>
      <c r="Z240" s="589"/>
      <c r="AA240" s="585"/>
      <c r="AB240" s="585"/>
      <c r="AC240" s="586"/>
      <c r="AD240" s="587"/>
      <c r="AE240" s="588"/>
    </row>
    <row r="241" spans="1:34" s="580" customFormat="1" ht="17.100000000000001" customHeight="1">
      <c r="A241" s="697"/>
      <c r="B241" s="698"/>
      <c r="C241" s="697"/>
      <c r="D241" s="698"/>
      <c r="E241" s="707"/>
      <c r="F241" s="707"/>
      <c r="G241" s="708"/>
      <c r="H241" s="708"/>
      <c r="I241" s="714"/>
      <c r="J241" s="709"/>
      <c r="K241" s="807" t="s">
        <v>865</v>
      </c>
      <c r="L241" s="641">
        <v>2026000</v>
      </c>
      <c r="M241" s="642" t="s">
        <v>595</v>
      </c>
      <c r="N241" s="712" t="s">
        <v>598</v>
      </c>
      <c r="O241" s="666">
        <v>209</v>
      </c>
      <c r="P241" s="712" t="s">
        <v>272</v>
      </c>
      <c r="Q241" s="652">
        <v>1.5</v>
      </c>
      <c r="R241" s="712" t="s">
        <v>272</v>
      </c>
      <c r="S241" s="641">
        <v>60</v>
      </c>
      <c r="T241" s="713" t="s">
        <v>2</v>
      </c>
      <c r="U241" s="802">
        <f t="shared" si="7"/>
        <v>872440</v>
      </c>
      <c r="V241" s="583"/>
      <c r="W241" s="583"/>
      <c r="X241" s="583"/>
      <c r="Y241" s="589"/>
      <c r="Z241" s="589"/>
      <c r="AA241" s="585"/>
      <c r="AB241" s="585"/>
      <c r="AC241" s="586"/>
      <c r="AD241" s="587"/>
      <c r="AE241" s="588"/>
    </row>
    <row r="242" spans="1:34" s="580" customFormat="1" ht="17.100000000000001" customHeight="1">
      <c r="A242" s="848"/>
      <c r="B242" s="849"/>
      <c r="C242" s="848"/>
      <c r="D242" s="849"/>
      <c r="E242" s="729"/>
      <c r="F242" s="729"/>
      <c r="G242" s="689"/>
      <c r="H242" s="689"/>
      <c r="I242" s="718"/>
      <c r="J242" s="719"/>
      <c r="K242" s="808" t="s">
        <v>875</v>
      </c>
      <c r="L242" s="643">
        <v>2075000</v>
      </c>
      <c r="M242" s="644" t="s">
        <v>595</v>
      </c>
      <c r="N242" s="722" t="s">
        <v>598</v>
      </c>
      <c r="O242" s="667">
        <v>209</v>
      </c>
      <c r="P242" s="722" t="s">
        <v>272</v>
      </c>
      <c r="Q242" s="662">
        <v>1.5</v>
      </c>
      <c r="R242" s="722" t="s">
        <v>272</v>
      </c>
      <c r="S242" s="643">
        <v>180</v>
      </c>
      <c r="T242" s="723" t="s">
        <v>2</v>
      </c>
      <c r="U242" s="804">
        <f t="shared" si="7"/>
        <v>2680620</v>
      </c>
      <c r="V242" s="583"/>
      <c r="W242" s="583"/>
      <c r="X242" s="583"/>
      <c r="Y242" s="589"/>
      <c r="Z242" s="589"/>
      <c r="AA242" s="585"/>
      <c r="AB242" s="585"/>
      <c r="AC242" s="586"/>
      <c r="AD242" s="587"/>
      <c r="AE242" s="588"/>
    </row>
    <row r="243" spans="1:34" s="580" customFormat="1" ht="17.100000000000001" customHeight="1">
      <c r="A243" s="697"/>
      <c r="B243" s="698"/>
      <c r="C243" s="697"/>
      <c r="D243" s="698"/>
      <c r="E243" s="707"/>
      <c r="F243" s="707"/>
      <c r="G243" s="708"/>
      <c r="H243" s="708"/>
      <c r="I243" s="714"/>
      <c r="J243" s="709"/>
      <c r="K243" s="806" t="s">
        <v>883</v>
      </c>
      <c r="L243" s="641">
        <v>2211000</v>
      </c>
      <c r="M243" s="642" t="s">
        <v>595</v>
      </c>
      <c r="N243" s="712" t="s">
        <v>598</v>
      </c>
      <c r="O243" s="666">
        <v>209</v>
      </c>
      <c r="P243" s="712" t="s">
        <v>272</v>
      </c>
      <c r="Q243" s="652">
        <v>1.5</v>
      </c>
      <c r="R243" s="712" t="s">
        <v>272</v>
      </c>
      <c r="S243" s="641">
        <v>120</v>
      </c>
      <c r="T243" s="713" t="s">
        <v>2</v>
      </c>
      <c r="U243" s="802">
        <f t="shared" si="7"/>
        <v>1904210</v>
      </c>
      <c r="V243" s="583"/>
      <c r="W243" s="583"/>
      <c r="X243" s="583"/>
      <c r="Y243" s="589"/>
      <c r="Z243" s="589"/>
      <c r="AA243" s="585"/>
      <c r="AB243" s="585"/>
      <c r="AC243" s="586"/>
      <c r="AD243" s="587"/>
      <c r="AE243" s="588"/>
    </row>
    <row r="244" spans="1:34" s="580" customFormat="1" ht="17.100000000000001" customHeight="1">
      <c r="A244" s="697"/>
      <c r="B244" s="698"/>
      <c r="C244" s="697"/>
      <c r="D244" s="698"/>
      <c r="E244" s="707"/>
      <c r="F244" s="707"/>
      <c r="G244" s="708"/>
      <c r="H244" s="708"/>
      <c r="I244" s="714"/>
      <c r="J244" s="709"/>
      <c r="K244" s="806" t="s">
        <v>884</v>
      </c>
      <c r="L244" s="641">
        <v>2261000</v>
      </c>
      <c r="M244" s="642" t="s">
        <v>595</v>
      </c>
      <c r="N244" s="712" t="s">
        <v>598</v>
      </c>
      <c r="O244" s="666">
        <v>209</v>
      </c>
      <c r="P244" s="712" t="s">
        <v>272</v>
      </c>
      <c r="Q244" s="652">
        <v>1.5</v>
      </c>
      <c r="R244" s="712" t="s">
        <v>272</v>
      </c>
      <c r="S244" s="641">
        <v>360</v>
      </c>
      <c r="T244" s="713" t="s">
        <v>2</v>
      </c>
      <c r="U244" s="802">
        <f t="shared" ref="U244:U251" si="8">ROUNDDOWN(L244/O244*Q244*S244,-1)</f>
        <v>5841810</v>
      </c>
      <c r="V244" s="583"/>
      <c r="W244" s="583"/>
      <c r="X244" s="583"/>
      <c r="Y244" s="589"/>
      <c r="Z244" s="589"/>
      <c r="AA244" s="585"/>
      <c r="AB244" s="585"/>
      <c r="AC244" s="586"/>
      <c r="AD244" s="587"/>
      <c r="AE244" s="588"/>
    </row>
    <row r="245" spans="1:34" s="580" customFormat="1" ht="17.100000000000001" customHeight="1">
      <c r="A245" s="697"/>
      <c r="B245" s="698"/>
      <c r="C245" s="697"/>
      <c r="D245" s="698"/>
      <c r="E245" s="707"/>
      <c r="F245" s="707"/>
      <c r="G245" s="708"/>
      <c r="H245" s="708"/>
      <c r="I245" s="714"/>
      <c r="J245" s="709"/>
      <c r="K245" s="807" t="s">
        <v>864</v>
      </c>
      <c r="L245" s="641">
        <v>1910000</v>
      </c>
      <c r="M245" s="642" t="s">
        <v>595</v>
      </c>
      <c r="N245" s="712" t="s">
        <v>598</v>
      </c>
      <c r="O245" s="666">
        <v>209</v>
      </c>
      <c r="P245" s="712" t="s">
        <v>272</v>
      </c>
      <c r="Q245" s="652">
        <v>1.5</v>
      </c>
      <c r="R245" s="712" t="s">
        <v>272</v>
      </c>
      <c r="S245" s="641">
        <v>40</v>
      </c>
      <c r="T245" s="713" t="s">
        <v>2</v>
      </c>
      <c r="U245" s="802">
        <f t="shared" si="8"/>
        <v>548320</v>
      </c>
      <c r="V245" s="583"/>
      <c r="W245" s="583"/>
      <c r="X245" s="583"/>
      <c r="Y245" s="589"/>
      <c r="Z245" s="589"/>
      <c r="AA245" s="585"/>
      <c r="AB245" s="585"/>
      <c r="AC245" s="586"/>
      <c r="AD245" s="587"/>
      <c r="AE245" s="588"/>
    </row>
    <row r="246" spans="1:34" s="580" customFormat="1" ht="17.100000000000001" customHeight="1">
      <c r="A246" s="697"/>
      <c r="B246" s="698"/>
      <c r="C246" s="697"/>
      <c r="D246" s="698"/>
      <c r="E246" s="707"/>
      <c r="F246" s="707"/>
      <c r="G246" s="708"/>
      <c r="H246" s="708"/>
      <c r="I246" s="714"/>
      <c r="J246" s="709"/>
      <c r="K246" s="807" t="s">
        <v>865</v>
      </c>
      <c r="L246" s="641">
        <v>2026000</v>
      </c>
      <c r="M246" s="642" t="s">
        <v>595</v>
      </c>
      <c r="N246" s="712" t="s">
        <v>598</v>
      </c>
      <c r="O246" s="666">
        <v>209</v>
      </c>
      <c r="P246" s="712" t="s">
        <v>272</v>
      </c>
      <c r="Q246" s="652">
        <v>1.5</v>
      </c>
      <c r="R246" s="712" t="s">
        <v>272</v>
      </c>
      <c r="S246" s="641">
        <v>440</v>
      </c>
      <c r="T246" s="713" t="s">
        <v>2</v>
      </c>
      <c r="U246" s="802">
        <f t="shared" si="8"/>
        <v>6397890</v>
      </c>
      <c r="V246" s="583"/>
      <c r="W246" s="583"/>
      <c r="X246" s="583"/>
      <c r="Y246" s="589"/>
      <c r="Z246" s="589"/>
      <c r="AA246" s="585"/>
      <c r="AB246" s="585"/>
      <c r="AC246" s="586"/>
      <c r="AD246" s="587"/>
      <c r="AE246" s="588"/>
    </row>
    <row r="247" spans="1:34" s="580" customFormat="1" ht="17.100000000000001" customHeight="1">
      <c r="A247" s="697"/>
      <c r="B247" s="698"/>
      <c r="C247" s="697"/>
      <c r="D247" s="698"/>
      <c r="E247" s="707"/>
      <c r="F247" s="707"/>
      <c r="G247" s="708"/>
      <c r="H247" s="708"/>
      <c r="I247" s="714"/>
      <c r="J247" s="709"/>
      <c r="K247" s="807" t="s">
        <v>931</v>
      </c>
      <c r="L247" s="641">
        <v>1856000</v>
      </c>
      <c r="M247" s="642" t="s">
        <v>595</v>
      </c>
      <c r="N247" s="712" t="s">
        <v>598</v>
      </c>
      <c r="O247" s="666">
        <v>209</v>
      </c>
      <c r="P247" s="712" t="s">
        <v>272</v>
      </c>
      <c r="Q247" s="652">
        <v>1.5</v>
      </c>
      <c r="R247" s="712" t="s">
        <v>272</v>
      </c>
      <c r="S247" s="641">
        <v>320</v>
      </c>
      <c r="T247" s="713" t="s">
        <v>2</v>
      </c>
      <c r="U247" s="802">
        <f t="shared" si="8"/>
        <v>4262580</v>
      </c>
      <c r="V247" s="583"/>
      <c r="W247" s="583"/>
      <c r="X247" s="583"/>
      <c r="Y247" s="589"/>
      <c r="Z247" s="589"/>
      <c r="AA247" s="585"/>
      <c r="AB247" s="585"/>
      <c r="AC247" s="586"/>
      <c r="AD247" s="587"/>
      <c r="AE247" s="588"/>
    </row>
    <row r="248" spans="1:34" s="580" customFormat="1" ht="17.100000000000001" customHeight="1">
      <c r="A248" s="697"/>
      <c r="B248" s="698"/>
      <c r="C248" s="697"/>
      <c r="D248" s="698"/>
      <c r="E248" s="707"/>
      <c r="F248" s="707"/>
      <c r="G248" s="708"/>
      <c r="H248" s="708"/>
      <c r="I248" s="714"/>
      <c r="J248" s="709"/>
      <c r="K248" s="807" t="s">
        <v>932</v>
      </c>
      <c r="L248" s="641">
        <v>1910000</v>
      </c>
      <c r="M248" s="642" t="s">
        <v>595</v>
      </c>
      <c r="N248" s="712" t="s">
        <v>598</v>
      </c>
      <c r="O248" s="666">
        <v>209</v>
      </c>
      <c r="P248" s="712" t="s">
        <v>272</v>
      </c>
      <c r="Q248" s="652">
        <v>1.5</v>
      </c>
      <c r="R248" s="712" t="s">
        <v>272</v>
      </c>
      <c r="S248" s="641">
        <v>120</v>
      </c>
      <c r="T248" s="713" t="s">
        <v>2</v>
      </c>
      <c r="U248" s="802">
        <f t="shared" si="8"/>
        <v>1644970</v>
      </c>
      <c r="V248" s="583"/>
      <c r="W248" s="583"/>
      <c r="X248" s="583"/>
      <c r="Y248" s="589"/>
      <c r="Z248" s="589"/>
      <c r="AA248" s="585"/>
      <c r="AB248" s="585"/>
      <c r="AC248" s="586"/>
      <c r="AD248" s="587"/>
      <c r="AE248" s="588"/>
    </row>
    <row r="249" spans="1:34" s="580" customFormat="1" ht="17.100000000000001" customHeight="1">
      <c r="A249" s="697"/>
      <c r="B249" s="698"/>
      <c r="C249" s="697"/>
      <c r="D249" s="698"/>
      <c r="E249" s="707"/>
      <c r="F249" s="707"/>
      <c r="G249" s="708"/>
      <c r="H249" s="708"/>
      <c r="I249" s="714"/>
      <c r="J249" s="709"/>
      <c r="K249" s="807" t="s">
        <v>929</v>
      </c>
      <c r="L249" s="641">
        <v>1743000</v>
      </c>
      <c r="M249" s="642" t="s">
        <v>595</v>
      </c>
      <c r="N249" s="847" t="s">
        <v>598</v>
      </c>
      <c r="O249" s="666">
        <v>209</v>
      </c>
      <c r="P249" s="847" t="s">
        <v>272</v>
      </c>
      <c r="Q249" s="652">
        <v>1.5</v>
      </c>
      <c r="R249" s="847" t="s">
        <v>272</v>
      </c>
      <c r="S249" s="641">
        <v>320</v>
      </c>
      <c r="T249" s="713" t="s">
        <v>2</v>
      </c>
      <c r="U249" s="802">
        <f t="shared" si="8"/>
        <v>4003060</v>
      </c>
      <c r="V249" s="583"/>
      <c r="W249" s="583"/>
      <c r="X249" s="583"/>
      <c r="Y249" s="589"/>
      <c r="Z249" s="589"/>
      <c r="AA249" s="585"/>
      <c r="AB249" s="585"/>
      <c r="AC249" s="586"/>
      <c r="AD249" s="587"/>
      <c r="AE249" s="588"/>
    </row>
    <row r="250" spans="1:34" s="580" customFormat="1" ht="17.100000000000001" customHeight="1">
      <c r="A250" s="697"/>
      <c r="B250" s="698"/>
      <c r="C250" s="697"/>
      <c r="D250" s="698"/>
      <c r="E250" s="707"/>
      <c r="F250" s="707"/>
      <c r="G250" s="708"/>
      <c r="H250" s="708"/>
      <c r="I250" s="714"/>
      <c r="J250" s="709"/>
      <c r="K250" s="807" t="s">
        <v>933</v>
      </c>
      <c r="L250" s="641">
        <v>1799000</v>
      </c>
      <c r="M250" s="642" t="s">
        <v>595</v>
      </c>
      <c r="N250" s="847" t="s">
        <v>598</v>
      </c>
      <c r="O250" s="666">
        <v>209</v>
      </c>
      <c r="P250" s="847" t="s">
        <v>272</v>
      </c>
      <c r="Q250" s="652">
        <v>1.5</v>
      </c>
      <c r="R250" s="847" t="s">
        <v>272</v>
      </c>
      <c r="S250" s="641">
        <v>120</v>
      </c>
      <c r="T250" s="713" t="s">
        <v>2</v>
      </c>
      <c r="U250" s="802">
        <f t="shared" si="8"/>
        <v>1549370</v>
      </c>
      <c r="V250" s="583"/>
      <c r="W250" s="583"/>
      <c r="X250" s="583"/>
      <c r="Y250" s="589"/>
      <c r="Z250" s="589"/>
      <c r="AA250" s="585"/>
      <c r="AB250" s="585"/>
      <c r="AC250" s="586"/>
      <c r="AD250" s="587"/>
      <c r="AE250" s="588"/>
    </row>
    <row r="251" spans="1:34" s="580" customFormat="1" ht="17.100000000000001" customHeight="1">
      <c r="A251" s="697"/>
      <c r="B251" s="698"/>
      <c r="C251" s="697"/>
      <c r="D251" s="698"/>
      <c r="E251" s="707"/>
      <c r="F251" s="707"/>
      <c r="G251" s="708"/>
      <c r="H251" s="708"/>
      <c r="I251" s="714"/>
      <c r="J251" s="709"/>
      <c r="K251" s="808" t="s">
        <v>885</v>
      </c>
      <c r="L251" s="643">
        <v>3002000</v>
      </c>
      <c r="M251" s="644" t="s">
        <v>595</v>
      </c>
      <c r="N251" s="712" t="s">
        <v>598</v>
      </c>
      <c r="O251" s="666">
        <v>209</v>
      </c>
      <c r="P251" s="712" t="s">
        <v>272</v>
      </c>
      <c r="Q251" s="652">
        <v>1.5</v>
      </c>
      <c r="R251" s="712" t="s">
        <v>272</v>
      </c>
      <c r="S251" s="641">
        <v>240</v>
      </c>
      <c r="T251" s="713" t="s">
        <v>2</v>
      </c>
      <c r="U251" s="802">
        <f t="shared" si="8"/>
        <v>5170900</v>
      </c>
      <c r="V251" s="583"/>
      <c r="W251" s="583"/>
      <c r="X251" s="583"/>
      <c r="Y251" s="589"/>
      <c r="Z251" s="589"/>
      <c r="AA251" s="585"/>
      <c r="AB251" s="585"/>
      <c r="AC251" s="586"/>
      <c r="AD251" s="587"/>
      <c r="AE251" s="588"/>
    </row>
    <row r="252" spans="1:34" s="438" customFormat="1" ht="17.100000000000001" hidden="1" customHeight="1">
      <c r="A252" s="697"/>
      <c r="B252" s="698"/>
      <c r="C252" s="697"/>
      <c r="D252" s="698"/>
      <c r="E252" s="707"/>
      <c r="F252" s="707"/>
      <c r="G252" s="708"/>
      <c r="H252" s="708"/>
      <c r="I252" s="714"/>
      <c r="J252" s="709"/>
      <c r="K252" s="715" t="s">
        <v>532</v>
      </c>
      <c r="L252" s="711">
        <v>400000</v>
      </c>
      <c r="M252" s="711"/>
      <c r="N252" s="712" t="s">
        <v>272</v>
      </c>
      <c r="O252" s="666">
        <v>0</v>
      </c>
      <c r="P252" s="666"/>
      <c r="Q252" s="712" t="s">
        <v>272</v>
      </c>
      <c r="R252" s="666">
        <v>12</v>
      </c>
      <c r="S252" s="656">
        <v>240</v>
      </c>
      <c r="T252" s="713" t="s">
        <v>2</v>
      </c>
      <c r="U252" s="804">
        <f>L252*O252*R252</f>
        <v>0</v>
      </c>
      <c r="V252" s="446"/>
      <c r="W252" s="446"/>
      <c r="X252" s="446"/>
      <c r="Y252" s="452"/>
      <c r="Z252" s="452"/>
      <c r="AA252" s="448">
        <v>1</v>
      </c>
      <c r="AB252" s="448">
        <v>36</v>
      </c>
      <c r="AC252" s="449"/>
      <c r="AD252" s="450">
        <v>2</v>
      </c>
      <c r="AE252" s="451"/>
      <c r="AF252" s="453"/>
      <c r="AG252" s="454"/>
    </row>
    <row r="253" spans="1:34" s="438" customFormat="1" ht="16.5" hidden="1" customHeight="1">
      <c r="A253" s="697"/>
      <c r="B253" s="698"/>
      <c r="C253" s="697"/>
      <c r="D253" s="698"/>
      <c r="E253" s="707"/>
      <c r="F253" s="707"/>
      <c r="G253" s="708"/>
      <c r="H253" s="708"/>
      <c r="I253" s="714"/>
      <c r="J253" s="709"/>
      <c r="K253" s="715"/>
      <c r="L253" s="711" t="s">
        <v>133</v>
      </c>
      <c r="M253" s="711"/>
      <c r="N253" s="712" t="s">
        <v>272</v>
      </c>
      <c r="O253" s="666">
        <v>1</v>
      </c>
      <c r="P253" s="666"/>
      <c r="Q253" s="712" t="s">
        <v>272</v>
      </c>
      <c r="R253" s="666">
        <v>12</v>
      </c>
      <c r="S253" s="666"/>
      <c r="T253" s="713" t="s">
        <v>2</v>
      </c>
      <c r="U253" s="803" t="e">
        <f>L253*O253*R253</f>
        <v>#VALUE!</v>
      </c>
      <c r="V253" s="446"/>
      <c r="W253" s="446"/>
      <c r="X253" s="446"/>
      <c r="Y253" s="452"/>
      <c r="Z253" s="452"/>
      <c r="AA253" s="448">
        <v>1</v>
      </c>
      <c r="AB253" s="448">
        <v>12</v>
      </c>
      <c r="AC253" s="449"/>
      <c r="AD253" s="450"/>
      <c r="AE253" s="451"/>
      <c r="AF253" s="453"/>
      <c r="AG253" s="454"/>
      <c r="AH253" s="454"/>
    </row>
    <row r="254" spans="1:34" s="438" customFormat="1" ht="17.100000000000001" hidden="1" customHeight="1">
      <c r="A254" s="697"/>
      <c r="B254" s="698"/>
      <c r="C254" s="697"/>
      <c r="D254" s="698"/>
      <c r="E254" s="716"/>
      <c r="F254" s="717"/>
      <c r="G254" s="689"/>
      <c r="H254" s="689"/>
      <c r="I254" s="718"/>
      <c r="J254" s="719"/>
      <c r="K254" s="720"/>
      <c r="L254" s="721"/>
      <c r="M254" s="721"/>
      <c r="N254" s="722" t="s">
        <v>272</v>
      </c>
      <c r="O254" s="667">
        <v>1</v>
      </c>
      <c r="P254" s="667"/>
      <c r="Q254" s="722" t="s">
        <v>272</v>
      </c>
      <c r="R254" s="667">
        <v>12</v>
      </c>
      <c r="S254" s="667"/>
      <c r="T254" s="723" t="s">
        <v>2</v>
      </c>
      <c r="U254" s="803">
        <f>L254*O254*R254</f>
        <v>0</v>
      </c>
      <c r="V254" s="446"/>
      <c r="W254" s="446"/>
      <c r="X254" s="446"/>
      <c r="Y254" s="452"/>
      <c r="Z254" s="452"/>
      <c r="AA254" s="448">
        <v>1</v>
      </c>
      <c r="AB254" s="448">
        <v>12</v>
      </c>
      <c r="AC254" s="449"/>
      <c r="AD254" s="450"/>
      <c r="AE254" s="451"/>
      <c r="AF254" s="453"/>
      <c r="AG254" s="454"/>
      <c r="AH254" s="454"/>
    </row>
    <row r="255" spans="1:34" s="438" customFormat="1" ht="17.100000000000001" customHeight="1">
      <c r="A255" s="697"/>
      <c r="B255" s="698"/>
      <c r="C255" s="697"/>
      <c r="D255" s="698"/>
      <c r="E255" s="1189" t="s">
        <v>354</v>
      </c>
      <c r="F255" s="811" t="s">
        <v>353</v>
      </c>
      <c r="G255" s="1187">
        <v>600000</v>
      </c>
      <c r="H255" s="1187">
        <f>S255</f>
        <v>600000</v>
      </c>
      <c r="I255" s="1210">
        <f>H255-G255</f>
        <v>0</v>
      </c>
      <c r="J255" s="1191">
        <f>I255/G255*100</f>
        <v>0</v>
      </c>
      <c r="K255" s="628" t="s">
        <v>754</v>
      </c>
      <c r="L255" s="700"/>
      <c r="M255" s="700"/>
      <c r="N255" s="705"/>
      <c r="O255" s="665"/>
      <c r="P255" s="665"/>
      <c r="Q255" s="705"/>
      <c r="R255" s="665"/>
      <c r="S255" s="1152">
        <f>U256</f>
        <v>600000</v>
      </c>
      <c r="T255" s="1152"/>
      <c r="U255" s="1153"/>
      <c r="V255" s="446"/>
      <c r="W255" s="446"/>
      <c r="X255" s="446"/>
      <c r="Y255" s="452"/>
      <c r="Z255" s="452"/>
      <c r="AA255" s="448">
        <v>1</v>
      </c>
      <c r="AB255" s="448">
        <v>6</v>
      </c>
      <c r="AC255" s="449"/>
      <c r="AD255" s="450" t="e">
        <f>#REF!/AD252</f>
        <v>#REF!</v>
      </c>
      <c r="AE255" s="451"/>
      <c r="AF255" s="453"/>
      <c r="AH255" s="453"/>
    </row>
    <row r="256" spans="1:34" s="580" customFormat="1" ht="17.100000000000001" customHeight="1">
      <c r="A256" s="697"/>
      <c r="B256" s="698"/>
      <c r="C256" s="697"/>
      <c r="D256" s="698"/>
      <c r="E256" s="1190"/>
      <c r="F256" s="812"/>
      <c r="G256" s="1188"/>
      <c r="H256" s="1188"/>
      <c r="I256" s="1211"/>
      <c r="J256" s="1192"/>
      <c r="K256" s="720" t="s">
        <v>46</v>
      </c>
      <c r="L256" s="721">
        <v>50000</v>
      </c>
      <c r="M256" s="721" t="s">
        <v>595</v>
      </c>
      <c r="N256" s="722" t="s">
        <v>272</v>
      </c>
      <c r="O256" s="667">
        <v>1</v>
      </c>
      <c r="P256" s="667" t="s">
        <v>636</v>
      </c>
      <c r="Q256" s="722" t="s">
        <v>272</v>
      </c>
      <c r="R256" s="667">
        <v>12</v>
      </c>
      <c r="S256" s="667" t="s">
        <v>634</v>
      </c>
      <c r="T256" s="723" t="s">
        <v>2</v>
      </c>
      <c r="U256" s="804">
        <f>L256*O256*R256</f>
        <v>600000</v>
      </c>
      <c r="V256" s="583"/>
      <c r="W256" s="583"/>
      <c r="X256" s="583"/>
      <c r="Y256" s="589"/>
      <c r="Z256" s="589"/>
      <c r="AA256" s="585"/>
      <c r="AB256" s="585"/>
      <c r="AC256" s="586"/>
      <c r="AD256" s="587"/>
      <c r="AE256" s="588"/>
      <c r="AF256" s="590"/>
      <c r="AH256" s="590"/>
    </row>
    <row r="257" spans="1:34" s="438" customFormat="1" ht="17.100000000000001" customHeight="1">
      <c r="A257" s="697"/>
      <c r="B257" s="698"/>
      <c r="C257" s="697"/>
      <c r="D257" s="698"/>
      <c r="E257" s="699" t="s">
        <v>352</v>
      </c>
      <c r="F257" s="597" t="s">
        <v>906</v>
      </c>
      <c r="G257" s="703">
        <v>116634000</v>
      </c>
      <c r="H257" s="703">
        <f>SUM(S257:U258)</f>
        <v>116902990</v>
      </c>
      <c r="I257" s="703">
        <f>H257-G257</f>
        <v>268990</v>
      </c>
      <c r="J257" s="704">
        <f>I257/G257*100</f>
        <v>0.23062743282404788</v>
      </c>
      <c r="K257" s="628" t="s">
        <v>755</v>
      </c>
      <c r="L257" s="700"/>
      <c r="M257" s="700"/>
      <c r="N257" s="705"/>
      <c r="O257" s="665"/>
      <c r="P257" s="665"/>
      <c r="Q257" s="705"/>
      <c r="R257" s="665"/>
      <c r="S257" s="1152">
        <f>U259</f>
        <v>116902990</v>
      </c>
      <c r="T257" s="1152"/>
      <c r="U257" s="1153"/>
      <c r="V257" s="446"/>
      <c r="W257" s="446"/>
      <c r="X257" s="446"/>
      <c r="Y257" s="452"/>
      <c r="Z257" s="452"/>
      <c r="AA257" s="448">
        <v>1</v>
      </c>
      <c r="AB257" s="448">
        <v>12</v>
      </c>
      <c r="AC257" s="449"/>
      <c r="AD257" s="450"/>
      <c r="AE257" s="451"/>
    </row>
    <row r="258" spans="1:34" s="438" customFormat="1" ht="17.100000000000001" hidden="1" customHeight="1">
      <c r="A258" s="697"/>
      <c r="B258" s="698"/>
      <c r="C258" s="697"/>
      <c r="D258" s="698"/>
      <c r="E258" s="728"/>
      <c r="F258" s="810"/>
      <c r="G258" s="689"/>
      <c r="H258" s="689"/>
      <c r="I258" s="718"/>
      <c r="J258" s="719"/>
      <c r="K258" s="715"/>
      <c r="L258" s="711"/>
      <c r="M258" s="711"/>
      <c r="N258" s="712" t="s">
        <v>272</v>
      </c>
      <c r="O258" s="666">
        <v>1</v>
      </c>
      <c r="P258" s="666"/>
      <c r="Q258" s="712" t="s">
        <v>272</v>
      </c>
      <c r="R258" s="666">
        <v>12</v>
      </c>
      <c r="S258" s="666"/>
      <c r="T258" s="713" t="s">
        <v>2</v>
      </c>
      <c r="U258" s="803">
        <f>L258*O258*R258</f>
        <v>0</v>
      </c>
      <c r="V258" s="446"/>
      <c r="W258" s="446"/>
      <c r="X258" s="446"/>
      <c r="Y258" s="452"/>
      <c r="Z258" s="452"/>
      <c r="AA258" s="448">
        <v>1</v>
      </c>
      <c r="AB258" s="448">
        <v>12</v>
      </c>
      <c r="AC258" s="449"/>
      <c r="AD258" s="450"/>
      <c r="AE258" s="451"/>
    </row>
    <row r="259" spans="1:34" s="580" customFormat="1" ht="17.100000000000001" customHeight="1">
      <c r="A259" s="697"/>
      <c r="B259" s="698"/>
      <c r="C259" s="697"/>
      <c r="D259" s="698"/>
      <c r="E259" s="732"/>
      <c r="F259" s="813"/>
      <c r="G259" s="708"/>
      <c r="H259" s="708"/>
      <c r="I259" s="714"/>
      <c r="J259" s="709"/>
      <c r="K259" s="720" t="s">
        <v>47</v>
      </c>
      <c r="L259" s="721">
        <v>116902990</v>
      </c>
      <c r="M259" s="721" t="s">
        <v>595</v>
      </c>
      <c r="N259" s="722"/>
      <c r="O259" s="667"/>
      <c r="P259" s="667"/>
      <c r="Q259" s="722"/>
      <c r="R259" s="667"/>
      <c r="S259" s="667"/>
      <c r="T259" s="723" t="s">
        <v>2</v>
      </c>
      <c r="U259" s="804">
        <f>L259</f>
        <v>116902990</v>
      </c>
      <c r="V259" s="583"/>
      <c r="W259" s="583"/>
      <c r="X259" s="583"/>
      <c r="Y259" s="589"/>
      <c r="Z259" s="589">
        <f>U259-Y259</f>
        <v>116902990</v>
      </c>
      <c r="AA259" s="585"/>
      <c r="AB259" s="585"/>
      <c r="AC259" s="586"/>
      <c r="AD259" s="587"/>
      <c r="AE259" s="588"/>
    </row>
    <row r="260" spans="1:34" s="438" customFormat="1" ht="17.100000000000001" customHeight="1">
      <c r="A260" s="697"/>
      <c r="B260" s="698"/>
      <c r="C260" s="697"/>
      <c r="D260" s="698"/>
      <c r="E260" s="699" t="s">
        <v>351</v>
      </c>
      <c r="F260" s="816" t="s">
        <v>908</v>
      </c>
      <c r="G260" s="730">
        <v>78627000</v>
      </c>
      <c r="H260" s="730">
        <f>U261+U262+U263+U264+U265+U266</f>
        <v>136557750</v>
      </c>
      <c r="I260" s="657">
        <f>H260-G260</f>
        <v>57930750</v>
      </c>
      <c r="J260" s="704">
        <f>I260/G260*100</f>
        <v>73.677935060475406</v>
      </c>
      <c r="K260" s="628" t="s">
        <v>758</v>
      </c>
      <c r="L260" s="700"/>
      <c r="M260" s="700"/>
      <c r="N260" s="705"/>
      <c r="O260" s="665"/>
      <c r="P260" s="665"/>
      <c r="Q260" s="705"/>
      <c r="R260" s="665"/>
      <c r="S260" s="1152">
        <f>SUM(U261:U266)</f>
        <v>136557750</v>
      </c>
      <c r="T260" s="1152"/>
      <c r="U260" s="1153"/>
      <c r="V260" s="446"/>
      <c r="W260" s="446"/>
      <c r="X260" s="446"/>
      <c r="Y260" s="452"/>
      <c r="Z260" s="452"/>
      <c r="AA260" s="448">
        <v>1</v>
      </c>
      <c r="AB260" s="448">
        <v>12</v>
      </c>
      <c r="AC260" s="449"/>
      <c r="AD260" s="450"/>
      <c r="AE260" s="451"/>
    </row>
    <row r="261" spans="1:34" s="580" customFormat="1" ht="17.100000000000001" customHeight="1">
      <c r="A261" s="697"/>
      <c r="B261" s="698"/>
      <c r="C261" s="697"/>
      <c r="D261" s="698"/>
      <c r="E261" s="758"/>
      <c r="F261" s="810"/>
      <c r="G261" s="733"/>
      <c r="H261" s="733"/>
      <c r="I261" s="714"/>
      <c r="J261" s="787"/>
      <c r="K261" s="715" t="s">
        <v>657</v>
      </c>
      <c r="L261" s="711">
        <v>43768220</v>
      </c>
      <c r="M261" s="711" t="s">
        <v>595</v>
      </c>
      <c r="N261" s="712"/>
      <c r="O261" s="666"/>
      <c r="P261" s="666"/>
      <c r="Q261" s="712"/>
      <c r="R261" s="666"/>
      <c r="S261" s="666"/>
      <c r="T261" s="713"/>
      <c r="U261" s="802">
        <f>L261</f>
        <v>43768220</v>
      </c>
      <c r="V261" s="583"/>
      <c r="W261" s="583"/>
      <c r="X261" s="583"/>
      <c r="Y261" s="589"/>
      <c r="Z261" s="589"/>
      <c r="AA261" s="585"/>
      <c r="AB261" s="585"/>
      <c r="AC261" s="586"/>
      <c r="AD261" s="587"/>
      <c r="AE261" s="588"/>
    </row>
    <row r="262" spans="1:34" s="438" customFormat="1" ht="17.100000000000001" customHeight="1">
      <c r="A262" s="697"/>
      <c r="B262" s="698"/>
      <c r="C262" s="697"/>
      <c r="D262" s="698"/>
      <c r="E262" s="731"/>
      <c r="F262" s="732"/>
      <c r="G262" s="733"/>
      <c r="H262" s="733"/>
      <c r="I262" s="734"/>
      <c r="J262" s="709"/>
      <c r="K262" s="715" t="s">
        <v>658</v>
      </c>
      <c r="L262" s="711">
        <v>3217370</v>
      </c>
      <c r="M262" s="711" t="s">
        <v>595</v>
      </c>
      <c r="N262" s="712"/>
      <c r="O262" s="666"/>
      <c r="P262" s="666"/>
      <c r="Q262" s="712"/>
      <c r="R262" s="666"/>
      <c r="S262" s="666"/>
      <c r="T262" s="713"/>
      <c r="U262" s="802">
        <f t="shared" ref="U262:U266" si="9">L262</f>
        <v>3217370</v>
      </c>
      <c r="V262" s="446"/>
      <c r="W262" s="446"/>
      <c r="X262" s="446"/>
      <c r="Y262" s="452"/>
      <c r="Z262" s="452"/>
      <c r="AA262" s="448">
        <v>1</v>
      </c>
      <c r="AB262" s="448">
        <v>12</v>
      </c>
      <c r="AC262" s="449"/>
      <c r="AD262" s="450"/>
      <c r="AE262" s="451"/>
    </row>
    <row r="263" spans="1:34" s="438" customFormat="1" ht="17.100000000000001" customHeight="1">
      <c r="A263" s="697"/>
      <c r="B263" s="698"/>
      <c r="C263" s="697"/>
      <c r="D263" s="698"/>
      <c r="E263" s="735"/>
      <c r="F263" s="732"/>
      <c r="G263" s="733"/>
      <c r="H263" s="733"/>
      <c r="I263" s="734"/>
      <c r="J263" s="709"/>
      <c r="K263" s="715" t="s">
        <v>659</v>
      </c>
      <c r="L263" s="711">
        <v>63127420</v>
      </c>
      <c r="M263" s="711" t="s">
        <v>595</v>
      </c>
      <c r="N263" s="712"/>
      <c r="O263" s="666"/>
      <c r="P263" s="666"/>
      <c r="Q263" s="712"/>
      <c r="R263" s="666"/>
      <c r="S263" s="666"/>
      <c r="T263" s="713"/>
      <c r="U263" s="802">
        <f t="shared" si="9"/>
        <v>63127420</v>
      </c>
      <c r="V263" s="446"/>
      <c r="W263" s="446"/>
      <c r="X263" s="446"/>
      <c r="Y263" s="452"/>
      <c r="Z263" s="452"/>
      <c r="AA263" s="448">
        <v>1</v>
      </c>
      <c r="AB263" s="448">
        <v>12</v>
      </c>
      <c r="AC263" s="449"/>
      <c r="AD263" s="450"/>
      <c r="AE263" s="451"/>
    </row>
    <row r="264" spans="1:34" s="438" customFormat="1" ht="17.100000000000001" customHeight="1">
      <c r="A264" s="697"/>
      <c r="B264" s="698"/>
      <c r="C264" s="697"/>
      <c r="D264" s="698"/>
      <c r="E264" s="707"/>
      <c r="F264" s="707"/>
      <c r="G264" s="708"/>
      <c r="H264" s="708"/>
      <c r="I264" s="734"/>
      <c r="J264" s="709"/>
      <c r="K264" s="715" t="s">
        <v>660</v>
      </c>
      <c r="L264" s="711">
        <v>12625210</v>
      </c>
      <c r="M264" s="711" t="s">
        <v>595</v>
      </c>
      <c r="N264" s="712"/>
      <c r="O264" s="666"/>
      <c r="P264" s="666"/>
      <c r="Q264" s="712"/>
      <c r="R264" s="666"/>
      <c r="S264" s="666"/>
      <c r="T264" s="713"/>
      <c r="U264" s="802">
        <f t="shared" si="9"/>
        <v>12625210</v>
      </c>
      <c r="V264" s="446"/>
      <c r="W264" s="446"/>
      <c r="X264" s="446"/>
      <c r="Y264" s="452"/>
      <c r="Z264" s="452"/>
      <c r="AA264" s="448">
        <v>1</v>
      </c>
      <c r="AB264" s="448">
        <v>12</v>
      </c>
      <c r="AC264" s="449"/>
      <c r="AD264" s="450"/>
      <c r="AE264" s="451"/>
    </row>
    <row r="265" spans="1:34" s="438" customFormat="1" ht="17.100000000000001" customHeight="1">
      <c r="A265" s="697"/>
      <c r="B265" s="698"/>
      <c r="C265" s="697"/>
      <c r="D265" s="698"/>
      <c r="E265" s="707"/>
      <c r="F265" s="707"/>
      <c r="G265" s="708"/>
      <c r="H265" s="708"/>
      <c r="I265" s="734"/>
      <c r="J265" s="709"/>
      <c r="K265" s="715" t="s">
        <v>661</v>
      </c>
      <c r="L265" s="711">
        <v>9819530</v>
      </c>
      <c r="M265" s="711" t="s">
        <v>595</v>
      </c>
      <c r="N265" s="712"/>
      <c r="O265" s="666"/>
      <c r="P265" s="666"/>
      <c r="Q265" s="712"/>
      <c r="R265" s="666"/>
      <c r="S265" s="666"/>
      <c r="T265" s="713"/>
      <c r="U265" s="802">
        <f t="shared" si="9"/>
        <v>9819530</v>
      </c>
      <c r="V265" s="446"/>
      <c r="W265" s="446"/>
      <c r="X265" s="446"/>
      <c r="Y265" s="452"/>
      <c r="Z265" s="452"/>
      <c r="AA265" s="448">
        <v>1</v>
      </c>
      <c r="AB265" s="448">
        <v>12</v>
      </c>
      <c r="AC265" s="449"/>
      <c r="AD265" s="450"/>
      <c r="AE265" s="451"/>
    </row>
    <row r="266" spans="1:34" s="438" customFormat="1" ht="17.100000000000001" customHeight="1">
      <c r="A266" s="697"/>
      <c r="B266" s="698"/>
      <c r="C266" s="697"/>
      <c r="D266" s="698"/>
      <c r="E266" s="729"/>
      <c r="F266" s="729"/>
      <c r="G266" s="689"/>
      <c r="H266" s="689"/>
      <c r="I266" s="718"/>
      <c r="J266" s="719"/>
      <c r="K266" s="720" t="s">
        <v>662</v>
      </c>
      <c r="L266" s="721">
        <v>4000000</v>
      </c>
      <c r="M266" s="721" t="s">
        <v>595</v>
      </c>
      <c r="N266" s="722"/>
      <c r="O266" s="667"/>
      <c r="P266" s="667"/>
      <c r="Q266" s="722"/>
      <c r="R266" s="667"/>
      <c r="S266" s="667"/>
      <c r="T266" s="723"/>
      <c r="U266" s="804">
        <f t="shared" si="9"/>
        <v>4000000</v>
      </c>
      <c r="V266" s="446"/>
      <c r="W266" s="446"/>
      <c r="X266" s="446"/>
      <c r="Y266" s="452"/>
      <c r="Z266" s="452"/>
      <c r="AA266" s="448">
        <v>1</v>
      </c>
      <c r="AB266" s="448">
        <v>4</v>
      </c>
      <c r="AC266" s="449"/>
      <c r="AD266" s="450"/>
      <c r="AE266" s="451"/>
    </row>
    <row r="267" spans="1:34" s="438" customFormat="1" ht="17.100000000000001" customHeight="1">
      <c r="A267" s="697"/>
      <c r="B267" s="698"/>
      <c r="C267" s="697"/>
      <c r="D267" s="698"/>
      <c r="E267" s="699" t="s">
        <v>350</v>
      </c>
      <c r="F267" s="809" t="s">
        <v>907</v>
      </c>
      <c r="G267" s="703">
        <v>8280000</v>
      </c>
      <c r="H267" s="703">
        <f>SUM(U268:U273)</f>
        <v>10680000</v>
      </c>
      <c r="I267" s="703">
        <f>H267-G267</f>
        <v>2400000</v>
      </c>
      <c r="J267" s="736">
        <f>I267/G267*100</f>
        <v>28.985507246376812</v>
      </c>
      <c r="K267" s="659" t="s">
        <v>759</v>
      </c>
      <c r="L267" s="711"/>
      <c r="M267" s="711"/>
      <c r="N267" s="712"/>
      <c r="O267" s="666"/>
      <c r="P267" s="666"/>
      <c r="Q267" s="712"/>
      <c r="R267" s="666"/>
      <c r="S267" s="1152">
        <f>U268+U269+U271+U272+U273</f>
        <v>10680000</v>
      </c>
      <c r="T267" s="1152"/>
      <c r="U267" s="1153"/>
      <c r="V267" s="446"/>
      <c r="W267" s="446"/>
      <c r="X267" s="446"/>
      <c r="Y267" s="447"/>
      <c r="Z267" s="447"/>
      <c r="AA267" s="448">
        <v>37</v>
      </c>
      <c r="AB267" s="448">
        <v>1</v>
      </c>
      <c r="AC267" s="449"/>
      <c r="AD267" s="450"/>
      <c r="AE267" s="451"/>
      <c r="AF267" s="453"/>
      <c r="AH267" s="453"/>
    </row>
    <row r="268" spans="1:34" s="580" customFormat="1" ht="17.100000000000001" customHeight="1">
      <c r="A268" s="697"/>
      <c r="B268" s="698"/>
      <c r="C268" s="697"/>
      <c r="D268" s="698"/>
      <c r="E268" s="758"/>
      <c r="F268" s="810"/>
      <c r="G268" s="708"/>
      <c r="H268" s="708"/>
      <c r="I268" s="708"/>
      <c r="J268" s="709"/>
      <c r="K268" s="715" t="s">
        <v>666</v>
      </c>
      <c r="L268" s="711">
        <v>2000000</v>
      </c>
      <c r="M268" s="711" t="s">
        <v>595</v>
      </c>
      <c r="N268" s="712" t="s">
        <v>272</v>
      </c>
      <c r="O268" s="666">
        <v>1</v>
      </c>
      <c r="P268" s="666" t="s">
        <v>636</v>
      </c>
      <c r="Q268" s="712" t="s">
        <v>272</v>
      </c>
      <c r="R268" s="666">
        <v>1</v>
      </c>
      <c r="S268" s="666" t="s">
        <v>604</v>
      </c>
      <c r="T268" s="713" t="s">
        <v>2</v>
      </c>
      <c r="U268" s="802">
        <f t="shared" ref="U268:U273" si="10">L268*O268*R268</f>
        <v>2000000</v>
      </c>
      <c r="V268" s="583"/>
      <c r="W268" s="583"/>
      <c r="X268" s="583"/>
      <c r="Y268" s="584"/>
      <c r="Z268" s="584"/>
      <c r="AA268" s="585"/>
      <c r="AB268" s="585"/>
      <c r="AC268" s="586"/>
      <c r="AD268" s="587"/>
      <c r="AE268" s="588"/>
      <c r="AF268" s="590"/>
      <c r="AH268" s="590"/>
    </row>
    <row r="269" spans="1:34" s="438" customFormat="1" ht="17.100000000000001" customHeight="1">
      <c r="A269" s="697"/>
      <c r="B269" s="698"/>
      <c r="C269" s="697"/>
      <c r="D269" s="698"/>
      <c r="E269" s="737"/>
      <c r="F269" s="810"/>
      <c r="G269" s="708"/>
      <c r="H269" s="708"/>
      <c r="I269" s="708"/>
      <c r="J269" s="709"/>
      <c r="K269" s="715" t="s">
        <v>663</v>
      </c>
      <c r="L269" s="711">
        <v>20000</v>
      </c>
      <c r="M269" s="711" t="s">
        <v>595</v>
      </c>
      <c r="N269" s="712" t="s">
        <v>272</v>
      </c>
      <c r="O269" s="666">
        <v>37</v>
      </c>
      <c r="P269" s="666" t="s">
        <v>597</v>
      </c>
      <c r="Q269" s="712" t="s">
        <v>272</v>
      </c>
      <c r="R269" s="666">
        <v>1</v>
      </c>
      <c r="S269" s="666" t="s">
        <v>604</v>
      </c>
      <c r="T269" s="713" t="s">
        <v>2</v>
      </c>
      <c r="U269" s="802">
        <f t="shared" si="10"/>
        <v>740000</v>
      </c>
      <c r="V269" s="446"/>
      <c r="W269" s="446"/>
      <c r="X269" s="446"/>
      <c r="Y269" s="452"/>
      <c r="Z269" s="452"/>
      <c r="AA269" s="448">
        <v>37</v>
      </c>
      <c r="AB269" s="448">
        <v>1</v>
      </c>
      <c r="AC269" s="449"/>
      <c r="AD269" s="450"/>
      <c r="AE269" s="451"/>
      <c r="AF269" s="453"/>
      <c r="AG269" s="453"/>
      <c r="AH269" s="454"/>
    </row>
    <row r="270" spans="1:34" s="438" customFormat="1" ht="17.100000000000001" hidden="1" customHeight="1">
      <c r="A270" s="697"/>
      <c r="B270" s="698"/>
      <c r="C270" s="697"/>
      <c r="D270" s="698"/>
      <c r="E270" s="738"/>
      <c r="F270" s="707"/>
      <c r="G270" s="708"/>
      <c r="H270" s="708"/>
      <c r="I270" s="708"/>
      <c r="J270" s="709"/>
      <c r="K270" s="715"/>
      <c r="L270" s="711"/>
      <c r="M270" s="711" t="s">
        <v>595</v>
      </c>
      <c r="N270" s="712" t="s">
        <v>272</v>
      </c>
      <c r="O270" s="666">
        <v>1</v>
      </c>
      <c r="P270" s="666"/>
      <c r="Q270" s="712" t="s">
        <v>272</v>
      </c>
      <c r="R270" s="666" t="s">
        <v>271</v>
      </c>
      <c r="S270" s="666"/>
      <c r="T270" s="713" t="s">
        <v>2</v>
      </c>
      <c r="U270" s="802">
        <f t="shared" si="10"/>
        <v>0</v>
      </c>
      <c r="V270" s="446"/>
      <c r="W270" s="446"/>
      <c r="X270" s="446"/>
      <c r="Y270" s="447"/>
      <c r="Z270" s="447"/>
      <c r="AA270" s="448">
        <v>37</v>
      </c>
      <c r="AB270" s="448">
        <v>1</v>
      </c>
      <c r="AC270" s="449"/>
      <c r="AD270" s="450"/>
      <c r="AE270" s="451"/>
      <c r="AF270" s="454"/>
      <c r="AG270" s="454"/>
      <c r="AH270" s="454"/>
    </row>
    <row r="271" spans="1:34" s="438" customFormat="1" ht="17.100000000000001" customHeight="1">
      <c r="A271" s="697"/>
      <c r="B271" s="698"/>
      <c r="C271" s="697"/>
      <c r="D271" s="698"/>
      <c r="E271" s="739"/>
      <c r="F271" s="707"/>
      <c r="G271" s="708"/>
      <c r="H271" s="708"/>
      <c r="I271" s="708"/>
      <c r="J271" s="709"/>
      <c r="K271" s="715" t="s">
        <v>664</v>
      </c>
      <c r="L271" s="711">
        <v>200000</v>
      </c>
      <c r="M271" s="711" t="s">
        <v>595</v>
      </c>
      <c r="N271" s="712" t="s">
        <v>272</v>
      </c>
      <c r="O271" s="666">
        <v>2</v>
      </c>
      <c r="P271" s="666" t="s">
        <v>667</v>
      </c>
      <c r="Q271" s="712" t="s">
        <v>272</v>
      </c>
      <c r="R271" s="666">
        <v>6</v>
      </c>
      <c r="S271" s="666" t="s">
        <v>604</v>
      </c>
      <c r="T271" s="713" t="s">
        <v>2</v>
      </c>
      <c r="U271" s="802">
        <f t="shared" si="10"/>
        <v>2400000</v>
      </c>
      <c r="V271" s="446"/>
      <c r="W271" s="446"/>
      <c r="X271" s="446"/>
      <c r="Y271" s="452"/>
      <c r="Z271" s="452"/>
      <c r="AA271" s="448">
        <v>36</v>
      </c>
      <c r="AB271" s="448">
        <v>12</v>
      </c>
      <c r="AC271" s="449"/>
      <c r="AD271" s="450"/>
      <c r="AE271" s="451"/>
      <c r="AF271" s="454"/>
      <c r="AG271" s="454"/>
      <c r="AH271" s="454"/>
    </row>
    <row r="272" spans="1:34" s="438" customFormat="1" ht="17.100000000000001" customHeight="1">
      <c r="A272" s="697"/>
      <c r="B272" s="698"/>
      <c r="C272" s="697"/>
      <c r="D272" s="698"/>
      <c r="E272" s="739"/>
      <c r="F272" s="707"/>
      <c r="G272" s="708"/>
      <c r="H272" s="708"/>
      <c r="I272" s="708"/>
      <c r="J272" s="709"/>
      <c r="K272" s="679" t="s">
        <v>947</v>
      </c>
      <c r="L272" s="801">
        <v>20000</v>
      </c>
      <c r="M272" s="801" t="s">
        <v>595</v>
      </c>
      <c r="N272" s="683" t="s">
        <v>272</v>
      </c>
      <c r="O272" s="670">
        <v>37</v>
      </c>
      <c r="P272" s="670" t="s">
        <v>597</v>
      </c>
      <c r="Q272" s="683" t="s">
        <v>272</v>
      </c>
      <c r="R272" s="670">
        <v>1</v>
      </c>
      <c r="S272" s="670" t="s">
        <v>634</v>
      </c>
      <c r="T272" s="682" t="s">
        <v>2</v>
      </c>
      <c r="U272" s="802">
        <f t="shared" si="10"/>
        <v>740000</v>
      </c>
      <c r="V272" s="446"/>
      <c r="W272" s="446"/>
      <c r="X272" s="446"/>
      <c r="Y272" s="452"/>
      <c r="Z272" s="452"/>
      <c r="AA272" s="448"/>
      <c r="AB272" s="448"/>
      <c r="AC272" s="449"/>
      <c r="AD272" s="450"/>
      <c r="AE272" s="451"/>
      <c r="AF272" s="454"/>
      <c r="AG272" s="454"/>
      <c r="AH272" s="454"/>
    </row>
    <row r="273" spans="1:34" s="438" customFormat="1" ht="17.100000000000001" customHeight="1">
      <c r="A273" s="697"/>
      <c r="B273" s="698"/>
      <c r="C273" s="692"/>
      <c r="D273" s="740"/>
      <c r="E273" s="741"/>
      <c r="F273" s="707"/>
      <c r="G273" s="708" t="s">
        <v>546</v>
      </c>
      <c r="H273" s="708" t="s">
        <v>344</v>
      </c>
      <c r="I273" s="708"/>
      <c r="J273" s="709"/>
      <c r="K273" s="715" t="s">
        <v>665</v>
      </c>
      <c r="L273" s="711">
        <v>400000</v>
      </c>
      <c r="M273" s="711" t="s">
        <v>595</v>
      </c>
      <c r="N273" s="712" t="s">
        <v>272</v>
      </c>
      <c r="O273" s="666">
        <v>1</v>
      </c>
      <c r="P273" s="666" t="s">
        <v>636</v>
      </c>
      <c r="Q273" s="712" t="s">
        <v>272</v>
      </c>
      <c r="R273" s="666">
        <v>12</v>
      </c>
      <c r="S273" s="666" t="s">
        <v>634</v>
      </c>
      <c r="T273" s="742" t="s">
        <v>2</v>
      </c>
      <c r="U273" s="804">
        <f t="shared" si="10"/>
        <v>4800000</v>
      </c>
      <c r="V273" s="446"/>
      <c r="W273" s="446"/>
      <c r="X273" s="446"/>
      <c r="Y273" s="452"/>
      <c r="Z273" s="452"/>
      <c r="AA273" s="448">
        <v>1</v>
      </c>
      <c r="AB273" s="448">
        <v>12</v>
      </c>
      <c r="AC273" s="449"/>
      <c r="AD273" s="450"/>
      <c r="AE273" s="451"/>
      <c r="AF273" s="454"/>
      <c r="AG273" s="454"/>
      <c r="AH273" s="454"/>
    </row>
    <row r="274" spans="1:34" s="438" customFormat="1" ht="17.100000000000001" customHeight="1">
      <c r="A274" s="697"/>
      <c r="B274" s="698"/>
      <c r="C274" s="743">
        <v>12</v>
      </c>
      <c r="D274" s="1196" t="s">
        <v>349</v>
      </c>
      <c r="E274" s="1197"/>
      <c r="F274" s="1198"/>
      <c r="G274" s="696">
        <v>2480000</v>
      </c>
      <c r="H274" s="696">
        <f>SUM(H275,H278)</f>
        <v>2080000</v>
      </c>
      <c r="I274" s="657">
        <f>H274-G274</f>
        <v>-400000</v>
      </c>
      <c r="J274" s="744">
        <f>I274/G274*100</f>
        <v>-16.129032258064516</v>
      </c>
      <c r="K274" s="745"/>
      <c r="L274" s="726"/>
      <c r="M274" s="726"/>
      <c r="N274" s="727"/>
      <c r="O274" s="671"/>
      <c r="P274" s="671"/>
      <c r="Q274" s="727"/>
      <c r="R274" s="671"/>
      <c r="S274" s="671"/>
      <c r="T274" s="701"/>
      <c r="U274" s="803"/>
      <c r="V274" s="446"/>
      <c r="W274" s="446"/>
      <c r="X274" s="446"/>
      <c r="Y274" s="452"/>
      <c r="Z274" s="452"/>
      <c r="AA274" s="448"/>
      <c r="AB274" s="448"/>
      <c r="AC274" s="449"/>
      <c r="AD274" s="450"/>
      <c r="AE274" s="451"/>
    </row>
    <row r="275" spans="1:34" s="438" customFormat="1" ht="17.100000000000001" customHeight="1">
      <c r="A275" s="697"/>
      <c r="B275" s="698"/>
      <c r="C275" s="693"/>
      <c r="D275" s="694"/>
      <c r="E275" s="746">
        <v>121</v>
      </c>
      <c r="F275" s="724" t="s">
        <v>348</v>
      </c>
      <c r="G275" s="703">
        <v>1000000</v>
      </c>
      <c r="H275" s="703">
        <f>S275</f>
        <v>1000000</v>
      </c>
      <c r="I275" s="703">
        <f>H275-G275</f>
        <v>0</v>
      </c>
      <c r="J275" s="736">
        <f>I275/G275*100</f>
        <v>0</v>
      </c>
      <c r="K275" s="659" t="s">
        <v>760</v>
      </c>
      <c r="L275" s="700"/>
      <c r="M275" s="700"/>
      <c r="N275" s="705"/>
      <c r="O275" s="665"/>
      <c r="P275" s="665"/>
      <c r="Q275" s="705"/>
      <c r="R275" s="665"/>
      <c r="S275" s="1152">
        <f>U277</f>
        <v>1000000</v>
      </c>
      <c r="T275" s="1152"/>
      <c r="U275" s="1153"/>
      <c r="V275" s="446"/>
      <c r="W275" s="446"/>
      <c r="X275" s="446"/>
      <c r="Y275" s="447"/>
      <c r="Z275" s="447"/>
      <c r="AA275" s="448">
        <v>1</v>
      </c>
      <c r="AB275" s="448">
        <v>20</v>
      </c>
      <c r="AC275" s="449"/>
      <c r="AD275" s="450"/>
      <c r="AE275" s="451"/>
    </row>
    <row r="276" spans="1:34" s="438" customFormat="1" ht="17.100000000000001" hidden="1" customHeight="1">
      <c r="A276" s="697"/>
      <c r="B276" s="698"/>
      <c r="C276" s="697"/>
      <c r="D276" s="698"/>
      <c r="E276" s="716"/>
      <c r="F276" s="707"/>
      <c r="G276" s="689"/>
      <c r="H276" s="689"/>
      <c r="I276" s="689"/>
      <c r="J276" s="719"/>
      <c r="K276" s="715" t="s">
        <v>347</v>
      </c>
      <c r="L276" s="711"/>
      <c r="M276" s="711"/>
      <c r="N276" s="712" t="s">
        <v>272</v>
      </c>
      <c r="O276" s="666">
        <v>1</v>
      </c>
      <c r="P276" s="666"/>
      <c r="Q276" s="705" t="s">
        <v>272</v>
      </c>
      <c r="R276" s="666" t="s">
        <v>271</v>
      </c>
      <c r="S276" s="666"/>
      <c r="T276" s="713" t="s">
        <v>2</v>
      </c>
      <c r="U276" s="803">
        <f>L276*O276*R276</f>
        <v>0</v>
      </c>
      <c r="V276" s="446"/>
      <c r="W276" s="446"/>
      <c r="X276" s="446"/>
      <c r="Y276" s="452"/>
      <c r="Z276" s="452"/>
      <c r="AA276" s="448">
        <v>1</v>
      </c>
      <c r="AB276" s="448">
        <v>12</v>
      </c>
      <c r="AC276" s="449"/>
      <c r="AD276" s="450"/>
      <c r="AE276" s="451"/>
    </row>
    <row r="277" spans="1:34" s="580" customFormat="1" ht="17.100000000000001" customHeight="1">
      <c r="A277" s="697"/>
      <c r="B277" s="698"/>
      <c r="C277" s="697"/>
      <c r="D277" s="698"/>
      <c r="E277" s="655"/>
      <c r="F277" s="707"/>
      <c r="G277" s="708"/>
      <c r="H277" s="708"/>
      <c r="I277" s="708"/>
      <c r="J277" s="709"/>
      <c r="K277" s="797" t="s">
        <v>553</v>
      </c>
      <c r="L277" s="721">
        <v>50000</v>
      </c>
      <c r="M277" s="721" t="s">
        <v>595</v>
      </c>
      <c r="N277" s="722" t="s">
        <v>272</v>
      </c>
      <c r="O277" s="667">
        <v>1</v>
      </c>
      <c r="P277" s="667" t="s">
        <v>636</v>
      </c>
      <c r="Q277" s="722" t="s">
        <v>272</v>
      </c>
      <c r="R277" s="667">
        <v>20</v>
      </c>
      <c r="S277" s="667" t="s">
        <v>634</v>
      </c>
      <c r="T277" s="723" t="s">
        <v>2</v>
      </c>
      <c r="U277" s="804">
        <f>L277*O277*R277</f>
        <v>1000000</v>
      </c>
      <c r="V277" s="583"/>
      <c r="W277" s="583"/>
      <c r="X277" s="583"/>
      <c r="Y277" s="589"/>
      <c r="Z277" s="589"/>
      <c r="AA277" s="585"/>
      <c r="AB277" s="585"/>
      <c r="AC277" s="586"/>
      <c r="AD277" s="587"/>
      <c r="AE277" s="588"/>
    </row>
    <row r="278" spans="1:34" s="438" customFormat="1" ht="17.100000000000001" customHeight="1">
      <c r="A278" s="697"/>
      <c r="B278" s="698"/>
      <c r="C278" s="697"/>
      <c r="D278" s="698"/>
      <c r="E278" s="699" t="s">
        <v>346</v>
      </c>
      <c r="F278" s="724" t="s">
        <v>345</v>
      </c>
      <c r="G278" s="703">
        <v>1480000</v>
      </c>
      <c r="H278" s="703">
        <f>SUM(U279:U282)</f>
        <v>1080000</v>
      </c>
      <c r="I278" s="657">
        <f>H278-G278</f>
        <v>-400000</v>
      </c>
      <c r="J278" s="736">
        <f>I278/G278*100</f>
        <v>-27.027027027027028</v>
      </c>
      <c r="K278" s="659" t="s">
        <v>761</v>
      </c>
      <c r="L278" s="700"/>
      <c r="M278" s="700"/>
      <c r="N278" s="705"/>
      <c r="O278" s="665"/>
      <c r="P278" s="665"/>
      <c r="Q278" s="705"/>
      <c r="R278" s="665"/>
      <c r="S278" s="1152">
        <f>U279+U280+U281+U335+U282</f>
        <v>1880000</v>
      </c>
      <c r="T278" s="1152"/>
      <c r="U278" s="1153"/>
      <c r="V278" s="446"/>
      <c r="W278" s="446"/>
      <c r="X278" s="446"/>
      <c r="Y278" s="447"/>
      <c r="Z278" s="447"/>
      <c r="AA278" s="448">
        <v>1</v>
      </c>
      <c r="AB278" s="448">
        <v>10</v>
      </c>
      <c r="AC278" s="449"/>
      <c r="AD278" s="450"/>
      <c r="AE278" s="451"/>
    </row>
    <row r="279" spans="1:34" s="580" customFormat="1" ht="17.100000000000001" customHeight="1">
      <c r="A279" s="697"/>
      <c r="B279" s="698"/>
      <c r="C279" s="697"/>
      <c r="D279" s="698"/>
      <c r="E279" s="758"/>
      <c r="F279" s="747"/>
      <c r="G279" s="708"/>
      <c r="H279" s="708"/>
      <c r="I279" s="708"/>
      <c r="J279" s="709"/>
      <c r="K279" s="697" t="s">
        <v>669</v>
      </c>
      <c r="L279" s="711">
        <v>50000</v>
      </c>
      <c r="M279" s="711" t="s">
        <v>595</v>
      </c>
      <c r="N279" s="712" t="s">
        <v>272</v>
      </c>
      <c r="O279" s="666">
        <v>1</v>
      </c>
      <c r="P279" s="666" t="s">
        <v>636</v>
      </c>
      <c r="Q279" s="712" t="s">
        <v>272</v>
      </c>
      <c r="R279" s="666">
        <v>2</v>
      </c>
      <c r="S279" s="666" t="s">
        <v>634</v>
      </c>
      <c r="T279" s="748" t="s">
        <v>2</v>
      </c>
      <c r="U279" s="802">
        <f>L279*O279*R279</f>
        <v>100000</v>
      </c>
      <c r="V279" s="583"/>
      <c r="W279" s="583"/>
      <c r="X279" s="583"/>
      <c r="Y279" s="584"/>
      <c r="Z279" s="584"/>
      <c r="AA279" s="585"/>
      <c r="AB279" s="585"/>
      <c r="AC279" s="586"/>
      <c r="AD279" s="587"/>
      <c r="AE279" s="588"/>
    </row>
    <row r="280" spans="1:34" s="438" customFormat="1" ht="17.100000000000001" customHeight="1">
      <c r="A280" s="697"/>
      <c r="B280" s="698"/>
      <c r="C280" s="697"/>
      <c r="D280" s="698"/>
      <c r="E280" s="747"/>
      <c r="F280" s="747"/>
      <c r="G280" s="708"/>
      <c r="H280" s="708"/>
      <c r="I280" s="708" t="s">
        <v>344</v>
      </c>
      <c r="J280" s="709"/>
      <c r="K280" s="697" t="s">
        <v>670</v>
      </c>
      <c r="L280" s="711">
        <v>50000</v>
      </c>
      <c r="M280" s="711" t="s">
        <v>595</v>
      </c>
      <c r="N280" s="712" t="s">
        <v>272</v>
      </c>
      <c r="O280" s="666">
        <v>1</v>
      </c>
      <c r="P280" s="666" t="s">
        <v>636</v>
      </c>
      <c r="Q280" s="712" t="s">
        <v>272</v>
      </c>
      <c r="R280" s="666">
        <v>4</v>
      </c>
      <c r="S280" s="666" t="s">
        <v>634</v>
      </c>
      <c r="T280" s="748" t="s">
        <v>2</v>
      </c>
      <c r="U280" s="802">
        <f>L280*O280*R280</f>
        <v>200000</v>
      </c>
      <c r="V280" s="446"/>
      <c r="W280" s="446"/>
      <c r="X280" s="446"/>
      <c r="Y280" s="447"/>
      <c r="Z280" s="447"/>
      <c r="AA280" s="448">
        <v>1</v>
      </c>
      <c r="AB280" s="448">
        <v>4</v>
      </c>
      <c r="AC280" s="449"/>
      <c r="AD280" s="450"/>
      <c r="AE280" s="451"/>
    </row>
    <row r="281" spans="1:34" s="438" customFormat="1" ht="17.100000000000001" customHeight="1">
      <c r="A281" s="697"/>
      <c r="B281" s="698"/>
      <c r="C281" s="697"/>
      <c r="D281" s="698"/>
      <c r="E281" s="707"/>
      <c r="F281" s="747"/>
      <c r="G281" s="708"/>
      <c r="H281" s="708"/>
      <c r="I281" s="708" t="s">
        <v>344</v>
      </c>
      <c r="J281" s="709"/>
      <c r="K281" s="715" t="s">
        <v>813</v>
      </c>
      <c r="L281" s="711">
        <v>145000</v>
      </c>
      <c r="M281" s="711" t="s">
        <v>595</v>
      </c>
      <c r="N281" s="712" t="s">
        <v>272</v>
      </c>
      <c r="O281" s="666">
        <v>1</v>
      </c>
      <c r="P281" s="666" t="s">
        <v>636</v>
      </c>
      <c r="Q281" s="712" t="s">
        <v>272</v>
      </c>
      <c r="R281" s="666">
        <v>4</v>
      </c>
      <c r="S281" s="666" t="s">
        <v>634</v>
      </c>
      <c r="T281" s="748" t="s">
        <v>2</v>
      </c>
      <c r="U281" s="802">
        <f>L281*O281*R281</f>
        <v>580000</v>
      </c>
      <c r="V281" s="446"/>
      <c r="W281" s="446"/>
      <c r="X281" s="446"/>
      <c r="Y281" s="447"/>
      <c r="Z281" s="447"/>
      <c r="AA281" s="448">
        <v>1</v>
      </c>
      <c r="AB281" s="448">
        <v>2</v>
      </c>
      <c r="AC281" s="449"/>
      <c r="AD281" s="450"/>
      <c r="AE281" s="451"/>
    </row>
    <row r="282" spans="1:34" s="438" customFormat="1" ht="17.100000000000001" customHeight="1">
      <c r="A282" s="692"/>
      <c r="B282" s="740"/>
      <c r="C282" s="692"/>
      <c r="D282" s="740"/>
      <c r="E282" s="812"/>
      <c r="F282" s="812"/>
      <c r="G282" s="689"/>
      <c r="H282" s="689"/>
      <c r="I282" s="689" t="s">
        <v>344</v>
      </c>
      <c r="J282" s="719"/>
      <c r="K282" s="692" t="s">
        <v>948</v>
      </c>
      <c r="L282" s="721">
        <v>100000</v>
      </c>
      <c r="M282" s="721" t="s">
        <v>595</v>
      </c>
      <c r="N282" s="722" t="s">
        <v>272</v>
      </c>
      <c r="O282" s="667">
        <v>1</v>
      </c>
      <c r="P282" s="667" t="s">
        <v>636</v>
      </c>
      <c r="Q282" s="722" t="s">
        <v>272</v>
      </c>
      <c r="R282" s="667">
        <v>2</v>
      </c>
      <c r="S282" s="667" t="s">
        <v>634</v>
      </c>
      <c r="T282" s="749" t="s">
        <v>2</v>
      </c>
      <c r="U282" s="804">
        <f>L282*O282*R282</f>
        <v>200000</v>
      </c>
      <c r="V282" s="446"/>
      <c r="W282" s="446"/>
      <c r="X282" s="446"/>
      <c r="Y282" s="447"/>
      <c r="Z282" s="447"/>
      <c r="AA282" s="448">
        <v>1</v>
      </c>
      <c r="AB282" s="448">
        <v>10</v>
      </c>
      <c r="AC282" s="449"/>
      <c r="AD282" s="450"/>
      <c r="AE282" s="451"/>
    </row>
    <row r="283" spans="1:34" s="438" customFormat="1" ht="17.100000000000001" customHeight="1">
      <c r="A283" s="697"/>
      <c r="B283" s="698"/>
      <c r="C283" s="741">
        <v>13</v>
      </c>
      <c r="D283" s="1199" t="s">
        <v>317</v>
      </c>
      <c r="E283" s="1200"/>
      <c r="F283" s="1201"/>
      <c r="G283" s="689">
        <f>SUM(G284:G328)</f>
        <v>111380000</v>
      </c>
      <c r="H283" s="689">
        <f>SUM(H284,H289,H308:H310,H316,H325,H328)</f>
        <v>124190000</v>
      </c>
      <c r="I283" s="708">
        <f>H283-G283</f>
        <v>12810000</v>
      </c>
      <c r="J283" s="719">
        <f>I283/G283*100</f>
        <v>11.501167175435446</v>
      </c>
      <c r="K283" s="782"/>
      <c r="L283" s="721"/>
      <c r="M283" s="721"/>
      <c r="N283" s="722"/>
      <c r="O283" s="667"/>
      <c r="P283" s="667"/>
      <c r="Q283" s="722"/>
      <c r="R283" s="667"/>
      <c r="S283" s="667"/>
      <c r="T283" s="723"/>
      <c r="U283" s="802"/>
      <c r="V283" s="446"/>
      <c r="W283" s="446"/>
      <c r="X283" s="446"/>
      <c r="Y283" s="452"/>
      <c r="Z283" s="452"/>
      <c r="AA283" s="448"/>
      <c r="AB283" s="448"/>
      <c r="AC283" s="449"/>
      <c r="AD283" s="450"/>
      <c r="AE283" s="451"/>
    </row>
    <row r="284" spans="1:34" s="438" customFormat="1" ht="17.100000000000001" customHeight="1">
      <c r="A284" s="697"/>
      <c r="B284" s="698"/>
      <c r="C284" s="693"/>
      <c r="D284" s="694"/>
      <c r="E284" s="699" t="s">
        <v>343</v>
      </c>
      <c r="F284" s="694" t="s">
        <v>342</v>
      </c>
      <c r="G284" s="703">
        <v>3700000</v>
      </c>
      <c r="H284" s="703">
        <f>S284</f>
        <v>4810000</v>
      </c>
      <c r="I284" s="703">
        <f>H284-G284</f>
        <v>1110000</v>
      </c>
      <c r="J284" s="736">
        <f>I284/G284*100</f>
        <v>30</v>
      </c>
      <c r="K284" s="659" t="s">
        <v>762</v>
      </c>
      <c r="L284" s="700"/>
      <c r="M284" s="700"/>
      <c r="N284" s="705"/>
      <c r="O284" s="665"/>
      <c r="P284" s="665"/>
      <c r="Q284" s="705"/>
      <c r="R284" s="665"/>
      <c r="S284" s="1152">
        <f>U288</f>
        <v>4810000</v>
      </c>
      <c r="T284" s="1152"/>
      <c r="U284" s="1153"/>
      <c r="V284" s="446"/>
      <c r="W284" s="446"/>
      <c r="X284" s="446"/>
      <c r="Y284" s="447"/>
      <c r="Z284" s="447"/>
      <c r="AA284" s="448">
        <v>3</v>
      </c>
      <c r="AB284" s="448">
        <v>12</v>
      </c>
      <c r="AC284" s="449"/>
      <c r="AD284" s="450"/>
      <c r="AE284" s="451"/>
    </row>
    <row r="285" spans="1:34" s="438" customFormat="1" ht="17.100000000000001" hidden="1" customHeight="1">
      <c r="A285" s="697"/>
      <c r="B285" s="698"/>
      <c r="C285" s="697"/>
      <c r="D285" s="698"/>
      <c r="E285" s="750"/>
      <c r="F285" s="751"/>
      <c r="G285" s="708"/>
      <c r="H285" s="708"/>
      <c r="I285" s="708"/>
      <c r="J285" s="709"/>
      <c r="K285" s="752" t="s">
        <v>341</v>
      </c>
      <c r="L285" s="711"/>
      <c r="M285" s="711"/>
      <c r="N285" s="712" t="s">
        <v>272</v>
      </c>
      <c r="O285" s="666">
        <v>36</v>
      </c>
      <c r="P285" s="666"/>
      <c r="Q285" s="712" t="s">
        <v>272</v>
      </c>
      <c r="R285" s="666">
        <v>12</v>
      </c>
      <c r="S285" s="666"/>
      <c r="T285" s="713" t="s">
        <v>2</v>
      </c>
      <c r="U285" s="802">
        <f t="shared" ref="U285:U315" si="11">L285*O285*R285</f>
        <v>0</v>
      </c>
      <c r="V285" s="446"/>
      <c r="W285" s="446"/>
      <c r="X285" s="446"/>
      <c r="Y285" s="452"/>
      <c r="Z285" s="452"/>
      <c r="AA285" s="448">
        <v>36</v>
      </c>
      <c r="AB285" s="448">
        <v>12</v>
      </c>
      <c r="AC285" s="449"/>
      <c r="AD285" s="450"/>
      <c r="AE285" s="451"/>
    </row>
    <row r="286" spans="1:34" s="438" customFormat="1" ht="21" hidden="1" customHeight="1">
      <c r="A286" s="697"/>
      <c r="B286" s="698"/>
      <c r="C286" s="697"/>
      <c r="D286" s="698"/>
      <c r="E286" s="750"/>
      <c r="F286" s="751"/>
      <c r="G286" s="708"/>
      <c r="H286" s="708"/>
      <c r="I286" s="708"/>
      <c r="J286" s="709"/>
      <c r="K286" s="752" t="s">
        <v>340</v>
      </c>
      <c r="L286" s="711"/>
      <c r="M286" s="711"/>
      <c r="N286" s="712" t="s">
        <v>272</v>
      </c>
      <c r="O286" s="666">
        <v>1</v>
      </c>
      <c r="P286" s="666"/>
      <c r="Q286" s="712" t="s">
        <v>272</v>
      </c>
      <c r="R286" s="666" t="s">
        <v>271</v>
      </c>
      <c r="S286" s="666"/>
      <c r="T286" s="713" t="s">
        <v>2</v>
      </c>
      <c r="U286" s="802">
        <f t="shared" si="11"/>
        <v>0</v>
      </c>
      <c r="V286" s="446"/>
      <c r="W286" s="446"/>
      <c r="X286" s="446"/>
      <c r="Y286" s="452"/>
      <c r="Z286" s="452"/>
      <c r="AA286" s="448"/>
      <c r="AB286" s="448"/>
      <c r="AC286" s="449"/>
      <c r="AD286" s="450"/>
      <c r="AE286" s="451"/>
    </row>
    <row r="287" spans="1:34" s="438" customFormat="1" ht="17.100000000000001" hidden="1" customHeight="1">
      <c r="A287" s="697"/>
      <c r="B287" s="698"/>
      <c r="C287" s="697"/>
      <c r="D287" s="698"/>
      <c r="E287" s="753"/>
      <c r="F287" s="754"/>
      <c r="G287" s="689"/>
      <c r="H287" s="689"/>
      <c r="I287" s="689"/>
      <c r="J287" s="719"/>
      <c r="K287" s="755" t="s">
        <v>68</v>
      </c>
      <c r="L287" s="721"/>
      <c r="M287" s="721"/>
      <c r="N287" s="722" t="s">
        <v>272</v>
      </c>
      <c r="O287" s="667">
        <v>36</v>
      </c>
      <c r="P287" s="667"/>
      <c r="Q287" s="722" t="s">
        <v>272</v>
      </c>
      <c r="R287" s="667">
        <v>4</v>
      </c>
      <c r="S287" s="667"/>
      <c r="T287" s="723" t="s">
        <v>2</v>
      </c>
      <c r="U287" s="804">
        <f t="shared" si="11"/>
        <v>0</v>
      </c>
      <c r="V287" s="446"/>
      <c r="W287" s="446"/>
      <c r="X287" s="446"/>
      <c r="Y287" s="447"/>
      <c r="Z287" s="447"/>
      <c r="AA287" s="448">
        <v>36</v>
      </c>
      <c r="AB287" s="448">
        <v>4</v>
      </c>
      <c r="AC287" s="449"/>
      <c r="AD287" s="450"/>
      <c r="AE287" s="451"/>
    </row>
    <row r="288" spans="1:34" s="580" customFormat="1" ht="17.100000000000001" customHeight="1">
      <c r="A288" s="697"/>
      <c r="B288" s="698"/>
      <c r="C288" s="697"/>
      <c r="D288" s="698"/>
      <c r="E288" s="654"/>
      <c r="F288" s="751"/>
      <c r="G288" s="708"/>
      <c r="H288" s="708"/>
      <c r="I288" s="708"/>
      <c r="J288" s="709"/>
      <c r="K288" s="660" t="s">
        <v>668</v>
      </c>
      <c r="L288" s="711">
        <v>130000</v>
      </c>
      <c r="M288" s="711" t="s">
        <v>595</v>
      </c>
      <c r="N288" s="712" t="s">
        <v>272</v>
      </c>
      <c r="O288" s="666">
        <v>37</v>
      </c>
      <c r="P288" s="666" t="s">
        <v>597</v>
      </c>
      <c r="Q288" s="712" t="s">
        <v>272</v>
      </c>
      <c r="R288" s="666">
        <v>1</v>
      </c>
      <c r="S288" s="666" t="s">
        <v>634</v>
      </c>
      <c r="T288" s="713" t="s">
        <v>2</v>
      </c>
      <c r="U288" s="802">
        <f>L288*O288*R288</f>
        <v>4810000</v>
      </c>
      <c r="V288" s="583"/>
      <c r="W288" s="583"/>
      <c r="X288" s="583"/>
      <c r="Y288" s="584"/>
      <c r="Z288" s="584"/>
      <c r="AA288" s="585"/>
      <c r="AB288" s="585"/>
      <c r="AC288" s="586"/>
      <c r="AD288" s="587"/>
      <c r="AE288" s="588"/>
    </row>
    <row r="289" spans="1:31" s="438" customFormat="1" ht="17.100000000000001" customHeight="1">
      <c r="A289" s="697"/>
      <c r="B289" s="698"/>
      <c r="C289" s="697"/>
      <c r="D289" s="698"/>
      <c r="E289" s="699" t="s">
        <v>339</v>
      </c>
      <c r="F289" s="811" t="s">
        <v>905</v>
      </c>
      <c r="G289" s="703">
        <v>32220000</v>
      </c>
      <c r="H289" s="703">
        <f>SUM(U290:U307)</f>
        <v>37300000</v>
      </c>
      <c r="I289" s="657">
        <f>H289-G289</f>
        <v>5080000</v>
      </c>
      <c r="J289" s="736">
        <f>I289/G289*100</f>
        <v>15.766604593420237</v>
      </c>
      <c r="K289" s="1154" t="s">
        <v>909</v>
      </c>
      <c r="L289" s="1155"/>
      <c r="M289" s="700"/>
      <c r="N289" s="705"/>
      <c r="O289" s="665"/>
      <c r="P289" s="665"/>
      <c r="Q289" s="705"/>
      <c r="R289" s="665"/>
      <c r="S289" s="1152">
        <f>U290+U291+U292+U293+U294+U295+U296+U297+U299+U298+U300+U301+U302+U303+U305+U306+U307</f>
        <v>37300000</v>
      </c>
      <c r="T289" s="1152"/>
      <c r="U289" s="1153"/>
      <c r="V289" s="446"/>
      <c r="W289" s="446"/>
      <c r="X289" s="446"/>
      <c r="Y289" s="447"/>
      <c r="Z289" s="447"/>
      <c r="AA289" s="448">
        <v>1</v>
      </c>
      <c r="AB289" s="448">
        <v>12</v>
      </c>
      <c r="AC289" s="449"/>
      <c r="AD289" s="450"/>
      <c r="AE289" s="451"/>
    </row>
    <row r="290" spans="1:31" s="580" customFormat="1" ht="17.100000000000001" customHeight="1">
      <c r="A290" s="697"/>
      <c r="B290" s="698"/>
      <c r="C290" s="697"/>
      <c r="D290" s="698"/>
      <c r="E290" s="758"/>
      <c r="F290" s="747"/>
      <c r="G290" s="708"/>
      <c r="H290" s="708"/>
      <c r="I290" s="714"/>
      <c r="J290" s="709"/>
      <c r="K290" s="715" t="s">
        <v>671</v>
      </c>
      <c r="L290" s="711">
        <v>300000</v>
      </c>
      <c r="M290" s="711" t="s">
        <v>595</v>
      </c>
      <c r="N290" s="712" t="s">
        <v>272</v>
      </c>
      <c r="O290" s="666">
        <v>1</v>
      </c>
      <c r="P290" s="666" t="s">
        <v>636</v>
      </c>
      <c r="Q290" s="712" t="s">
        <v>272</v>
      </c>
      <c r="R290" s="666">
        <v>12</v>
      </c>
      <c r="S290" s="666" t="s">
        <v>634</v>
      </c>
      <c r="T290" s="713" t="s">
        <v>2</v>
      </c>
      <c r="U290" s="802">
        <f>L290*O290*R290</f>
        <v>3600000</v>
      </c>
      <c r="V290" s="583"/>
      <c r="W290" s="583"/>
      <c r="X290" s="583"/>
      <c r="Y290" s="584"/>
      <c r="Z290" s="584"/>
      <c r="AA290" s="585"/>
      <c r="AB290" s="585"/>
      <c r="AC290" s="586"/>
      <c r="AD290" s="587"/>
      <c r="AE290" s="588"/>
    </row>
    <row r="291" spans="1:31" s="438" customFormat="1" ht="17.100000000000001" customHeight="1">
      <c r="A291" s="697"/>
      <c r="B291" s="698"/>
      <c r="C291" s="697"/>
      <c r="D291" s="698"/>
      <c r="E291" s="747"/>
      <c r="F291" s="707"/>
      <c r="G291" s="708"/>
      <c r="H291" s="708"/>
      <c r="I291" s="714"/>
      <c r="J291" s="709"/>
      <c r="K291" s="715" t="s">
        <v>672</v>
      </c>
      <c r="L291" s="711">
        <v>300000</v>
      </c>
      <c r="M291" s="711" t="s">
        <v>595</v>
      </c>
      <c r="N291" s="712" t="s">
        <v>272</v>
      </c>
      <c r="O291" s="666">
        <v>1</v>
      </c>
      <c r="P291" s="666" t="s">
        <v>636</v>
      </c>
      <c r="Q291" s="712" t="s">
        <v>272</v>
      </c>
      <c r="R291" s="666">
        <v>12</v>
      </c>
      <c r="S291" s="666" t="s">
        <v>634</v>
      </c>
      <c r="T291" s="713" t="s">
        <v>2</v>
      </c>
      <c r="U291" s="802">
        <f t="shared" si="11"/>
        <v>3600000</v>
      </c>
      <c r="V291" s="446"/>
      <c r="W291" s="446"/>
      <c r="X291" s="446"/>
      <c r="Y291" s="447"/>
      <c r="Z291" s="447"/>
      <c r="AA291" s="448">
        <v>1</v>
      </c>
      <c r="AB291" s="448">
        <v>12</v>
      </c>
      <c r="AC291" s="449"/>
      <c r="AD291" s="450"/>
      <c r="AE291" s="451"/>
    </row>
    <row r="292" spans="1:31" s="438" customFormat="1" ht="17.100000000000001" customHeight="1">
      <c r="A292" s="697"/>
      <c r="B292" s="698"/>
      <c r="C292" s="697"/>
      <c r="D292" s="698"/>
      <c r="E292" s="756"/>
      <c r="F292" s="707"/>
      <c r="G292" s="708"/>
      <c r="H292" s="708"/>
      <c r="I292" s="714"/>
      <c r="J292" s="709"/>
      <c r="K292" s="715" t="s">
        <v>673</v>
      </c>
      <c r="L292" s="711">
        <v>90000</v>
      </c>
      <c r="M292" s="711" t="s">
        <v>595</v>
      </c>
      <c r="N292" s="712" t="s">
        <v>272</v>
      </c>
      <c r="O292" s="666">
        <v>1</v>
      </c>
      <c r="P292" s="666" t="s">
        <v>636</v>
      </c>
      <c r="Q292" s="712" t="s">
        <v>272</v>
      </c>
      <c r="R292" s="666">
        <v>12</v>
      </c>
      <c r="S292" s="666" t="s">
        <v>634</v>
      </c>
      <c r="T292" s="713" t="s">
        <v>2</v>
      </c>
      <c r="U292" s="802">
        <f t="shared" si="11"/>
        <v>1080000</v>
      </c>
      <c r="V292" s="446"/>
      <c r="W292" s="446"/>
      <c r="X292" s="446"/>
      <c r="Y292" s="447"/>
      <c r="Z292" s="447"/>
      <c r="AA292" s="448">
        <v>5</v>
      </c>
      <c r="AB292" s="448">
        <v>12</v>
      </c>
      <c r="AC292" s="449"/>
      <c r="AD292" s="450"/>
      <c r="AE292" s="451"/>
    </row>
    <row r="293" spans="1:31" s="438" customFormat="1" ht="17.100000000000001" customHeight="1">
      <c r="A293" s="697"/>
      <c r="B293" s="698"/>
      <c r="C293" s="697"/>
      <c r="D293" s="698"/>
      <c r="E293" s="707"/>
      <c r="F293" s="707"/>
      <c r="G293" s="708"/>
      <c r="H293" s="708"/>
      <c r="I293" s="714"/>
      <c r="J293" s="709"/>
      <c r="K293" s="715" t="s">
        <v>674</v>
      </c>
      <c r="L293" s="711">
        <v>300000</v>
      </c>
      <c r="M293" s="711" t="s">
        <v>595</v>
      </c>
      <c r="N293" s="712" t="s">
        <v>272</v>
      </c>
      <c r="O293" s="666">
        <v>1</v>
      </c>
      <c r="P293" s="666" t="s">
        <v>636</v>
      </c>
      <c r="Q293" s="712" t="s">
        <v>272</v>
      </c>
      <c r="R293" s="666">
        <v>10</v>
      </c>
      <c r="S293" s="666" t="s">
        <v>634</v>
      </c>
      <c r="T293" s="713" t="s">
        <v>2</v>
      </c>
      <c r="U293" s="802">
        <f t="shared" si="11"/>
        <v>3000000</v>
      </c>
      <c r="V293" s="446"/>
      <c r="W293" s="446"/>
      <c r="X293" s="446"/>
      <c r="Y293" s="447"/>
      <c r="Z293" s="447"/>
      <c r="AA293" s="448">
        <v>1</v>
      </c>
      <c r="AB293" s="448">
        <v>5</v>
      </c>
      <c r="AC293" s="449"/>
      <c r="AD293" s="450"/>
      <c r="AE293" s="451"/>
    </row>
    <row r="294" spans="1:31" s="438" customFormat="1" ht="17.100000000000001" customHeight="1">
      <c r="A294" s="697"/>
      <c r="B294" s="698"/>
      <c r="C294" s="697"/>
      <c r="D294" s="698"/>
      <c r="E294" s="707"/>
      <c r="F294" s="707"/>
      <c r="G294" s="708"/>
      <c r="H294" s="708"/>
      <c r="I294" s="714"/>
      <c r="J294" s="709"/>
      <c r="K294" s="715" t="s">
        <v>675</v>
      </c>
      <c r="L294" s="711">
        <v>350000</v>
      </c>
      <c r="M294" s="711" t="s">
        <v>595</v>
      </c>
      <c r="N294" s="712" t="s">
        <v>272</v>
      </c>
      <c r="O294" s="666">
        <v>1</v>
      </c>
      <c r="P294" s="666" t="s">
        <v>636</v>
      </c>
      <c r="Q294" s="712" t="s">
        <v>272</v>
      </c>
      <c r="R294" s="666">
        <v>20</v>
      </c>
      <c r="S294" s="666" t="s">
        <v>634</v>
      </c>
      <c r="T294" s="713" t="s">
        <v>2</v>
      </c>
      <c r="U294" s="802">
        <f t="shared" si="11"/>
        <v>7000000</v>
      </c>
      <c r="V294" s="446"/>
      <c r="W294" s="446"/>
      <c r="X294" s="446"/>
      <c r="Y294" s="447"/>
      <c r="Z294" s="447"/>
      <c r="AA294" s="448">
        <v>5</v>
      </c>
      <c r="AB294" s="448">
        <v>12</v>
      </c>
      <c r="AC294" s="449"/>
      <c r="AD294" s="450"/>
      <c r="AE294" s="451"/>
    </row>
    <row r="295" spans="1:31" s="438" customFormat="1" ht="17.100000000000001" customHeight="1">
      <c r="A295" s="697"/>
      <c r="B295" s="698"/>
      <c r="C295" s="697"/>
      <c r="D295" s="698"/>
      <c r="E295" s="707"/>
      <c r="F295" s="707"/>
      <c r="G295" s="708"/>
      <c r="H295" s="708"/>
      <c r="I295" s="714"/>
      <c r="J295" s="709"/>
      <c r="K295" s="715" t="s">
        <v>800</v>
      </c>
      <c r="L295" s="711">
        <v>250000</v>
      </c>
      <c r="M295" s="711" t="s">
        <v>595</v>
      </c>
      <c r="N295" s="712" t="s">
        <v>272</v>
      </c>
      <c r="O295" s="666">
        <v>1</v>
      </c>
      <c r="P295" s="666" t="s">
        <v>636</v>
      </c>
      <c r="Q295" s="712" t="s">
        <v>272</v>
      </c>
      <c r="R295" s="666">
        <v>12</v>
      </c>
      <c r="S295" s="666" t="s">
        <v>634</v>
      </c>
      <c r="T295" s="713" t="s">
        <v>2</v>
      </c>
      <c r="U295" s="802">
        <f t="shared" si="11"/>
        <v>3000000</v>
      </c>
      <c r="V295" s="446"/>
      <c r="W295" s="446"/>
      <c r="X295" s="446"/>
      <c r="Y295" s="447"/>
      <c r="Z295" s="447"/>
      <c r="AA295" s="448">
        <v>1</v>
      </c>
      <c r="AB295" s="448">
        <v>12</v>
      </c>
      <c r="AC295" s="449"/>
      <c r="AD295" s="450"/>
      <c r="AE295" s="451"/>
    </row>
    <row r="296" spans="1:31" s="438" customFormat="1" ht="17.100000000000001" customHeight="1">
      <c r="A296" s="697"/>
      <c r="B296" s="698"/>
      <c r="C296" s="697"/>
      <c r="D296" s="698"/>
      <c r="E296" s="707"/>
      <c r="F296" s="707"/>
      <c r="G296" s="708"/>
      <c r="H296" s="708"/>
      <c r="I296" s="714"/>
      <c r="J296" s="709"/>
      <c r="K296" s="715" t="s">
        <v>676</v>
      </c>
      <c r="L296" s="711">
        <v>200000</v>
      </c>
      <c r="M296" s="711" t="s">
        <v>595</v>
      </c>
      <c r="N296" s="712" t="s">
        <v>272</v>
      </c>
      <c r="O296" s="666">
        <v>1</v>
      </c>
      <c r="P296" s="666" t="s">
        <v>636</v>
      </c>
      <c r="Q296" s="712" t="s">
        <v>272</v>
      </c>
      <c r="R296" s="666">
        <v>6</v>
      </c>
      <c r="S296" s="666" t="s">
        <v>634</v>
      </c>
      <c r="T296" s="713" t="s">
        <v>2</v>
      </c>
      <c r="U296" s="802">
        <f t="shared" si="11"/>
        <v>1200000</v>
      </c>
      <c r="V296" s="446"/>
      <c r="W296" s="446"/>
      <c r="X296" s="446"/>
      <c r="Y296" s="447"/>
      <c r="Z296" s="447"/>
      <c r="AA296" s="448">
        <v>1</v>
      </c>
      <c r="AB296" s="448">
        <v>12</v>
      </c>
      <c r="AC296" s="449"/>
      <c r="AD296" s="450"/>
      <c r="AE296" s="451"/>
    </row>
    <row r="297" spans="1:31" s="438" customFormat="1" ht="17.100000000000001" customHeight="1">
      <c r="A297" s="697"/>
      <c r="B297" s="698"/>
      <c r="C297" s="697"/>
      <c r="D297" s="698"/>
      <c r="E297" s="707"/>
      <c r="F297" s="707"/>
      <c r="G297" s="708"/>
      <c r="H297" s="708"/>
      <c r="I297" s="714"/>
      <c r="J297" s="709"/>
      <c r="K297" s="715" t="s">
        <v>677</v>
      </c>
      <c r="L297" s="711">
        <v>165000</v>
      </c>
      <c r="M297" s="711" t="s">
        <v>595</v>
      </c>
      <c r="N297" s="712" t="s">
        <v>272</v>
      </c>
      <c r="O297" s="666">
        <v>1</v>
      </c>
      <c r="P297" s="666" t="s">
        <v>636</v>
      </c>
      <c r="Q297" s="712" t="s">
        <v>272</v>
      </c>
      <c r="R297" s="666">
        <v>4</v>
      </c>
      <c r="S297" s="666" t="s">
        <v>634</v>
      </c>
      <c r="T297" s="713" t="s">
        <v>2</v>
      </c>
      <c r="U297" s="802">
        <f t="shared" si="11"/>
        <v>660000</v>
      </c>
      <c r="V297" s="446"/>
      <c r="W297" s="446"/>
      <c r="X297" s="446"/>
      <c r="Y297" s="452"/>
      <c r="Z297" s="452"/>
      <c r="AA297" s="448">
        <v>1</v>
      </c>
      <c r="AB297" s="448">
        <v>2</v>
      </c>
      <c r="AC297" s="449"/>
      <c r="AD297" s="450"/>
      <c r="AE297" s="451"/>
    </row>
    <row r="298" spans="1:31" s="438" customFormat="1" ht="17.100000000000001" customHeight="1">
      <c r="A298" s="848"/>
      <c r="B298" s="849"/>
      <c r="C298" s="848"/>
      <c r="D298" s="849"/>
      <c r="E298" s="729"/>
      <c r="F298" s="729"/>
      <c r="G298" s="689"/>
      <c r="H298" s="689"/>
      <c r="I298" s="718"/>
      <c r="J298" s="719"/>
      <c r="K298" s="720" t="s">
        <v>678</v>
      </c>
      <c r="L298" s="721">
        <v>200000</v>
      </c>
      <c r="M298" s="721" t="s">
        <v>595</v>
      </c>
      <c r="N298" s="722" t="s">
        <v>272</v>
      </c>
      <c r="O298" s="667">
        <v>1</v>
      </c>
      <c r="P298" s="667" t="s">
        <v>636</v>
      </c>
      <c r="Q298" s="722" t="s">
        <v>272</v>
      </c>
      <c r="R298" s="667">
        <v>12</v>
      </c>
      <c r="S298" s="667" t="s">
        <v>634</v>
      </c>
      <c r="T298" s="723" t="s">
        <v>2</v>
      </c>
      <c r="U298" s="804">
        <f t="shared" si="11"/>
        <v>2400000</v>
      </c>
      <c r="V298" s="446"/>
      <c r="W298" s="446"/>
      <c r="X298" s="446"/>
      <c r="Y298" s="447"/>
      <c r="Z298" s="447"/>
      <c r="AA298" s="448">
        <v>1</v>
      </c>
      <c r="AB298" s="448">
        <v>12</v>
      </c>
      <c r="AC298" s="449"/>
      <c r="AD298" s="450"/>
      <c r="AE298" s="451"/>
    </row>
    <row r="299" spans="1:31" s="438" customFormat="1" ht="17.100000000000001" customHeight="1">
      <c r="A299" s="697"/>
      <c r="B299" s="698"/>
      <c r="C299" s="697"/>
      <c r="D299" s="698"/>
      <c r="E299" s="707"/>
      <c r="F299" s="707"/>
      <c r="G299" s="708"/>
      <c r="H299" s="708"/>
      <c r="I299" s="714"/>
      <c r="J299" s="709"/>
      <c r="K299" s="715" t="s">
        <v>679</v>
      </c>
      <c r="L299" s="711">
        <v>200000</v>
      </c>
      <c r="M299" s="711" t="s">
        <v>595</v>
      </c>
      <c r="N299" s="712" t="s">
        <v>272</v>
      </c>
      <c r="O299" s="666">
        <v>1</v>
      </c>
      <c r="P299" s="666" t="s">
        <v>636</v>
      </c>
      <c r="Q299" s="712" t="s">
        <v>272</v>
      </c>
      <c r="R299" s="666">
        <v>1</v>
      </c>
      <c r="S299" s="666" t="s">
        <v>634</v>
      </c>
      <c r="T299" s="713" t="s">
        <v>2</v>
      </c>
      <c r="U299" s="802">
        <f t="shared" si="11"/>
        <v>200000</v>
      </c>
      <c r="V299" s="446"/>
      <c r="W299" s="446"/>
      <c r="X299" s="446"/>
      <c r="Y299" s="447"/>
      <c r="Z299" s="447"/>
      <c r="AA299" s="448">
        <v>6</v>
      </c>
      <c r="AB299" s="448">
        <v>1</v>
      </c>
      <c r="AC299" s="449"/>
      <c r="AD299" s="450"/>
      <c r="AE299" s="451"/>
    </row>
    <row r="300" spans="1:31" s="438" customFormat="1" ht="17.100000000000001" customHeight="1">
      <c r="A300" s="697"/>
      <c r="B300" s="698"/>
      <c r="C300" s="697"/>
      <c r="D300" s="698"/>
      <c r="E300" s="707"/>
      <c r="F300" s="707"/>
      <c r="G300" s="708"/>
      <c r="H300" s="708"/>
      <c r="I300" s="714"/>
      <c r="J300" s="709"/>
      <c r="K300" s="715" t="s">
        <v>801</v>
      </c>
      <c r="L300" s="711">
        <v>50000</v>
      </c>
      <c r="M300" s="711" t="s">
        <v>595</v>
      </c>
      <c r="N300" s="712" t="s">
        <v>272</v>
      </c>
      <c r="O300" s="666">
        <v>1</v>
      </c>
      <c r="P300" s="666" t="s">
        <v>636</v>
      </c>
      <c r="Q300" s="712" t="s">
        <v>272</v>
      </c>
      <c r="R300" s="666">
        <v>12</v>
      </c>
      <c r="S300" s="666" t="s">
        <v>634</v>
      </c>
      <c r="T300" s="713" t="s">
        <v>2</v>
      </c>
      <c r="U300" s="802">
        <f t="shared" si="11"/>
        <v>600000</v>
      </c>
      <c r="V300" s="446"/>
      <c r="W300" s="446"/>
      <c r="X300" s="446"/>
      <c r="Y300" s="447"/>
      <c r="Z300" s="447"/>
      <c r="AA300" s="448">
        <v>1</v>
      </c>
      <c r="AB300" s="448">
        <v>1</v>
      </c>
      <c r="AC300" s="449"/>
      <c r="AD300" s="450"/>
      <c r="AE300" s="451"/>
    </row>
    <row r="301" spans="1:31" s="438" customFormat="1" ht="16.5">
      <c r="A301" s="697"/>
      <c r="B301" s="698"/>
      <c r="C301" s="697"/>
      <c r="D301" s="698"/>
      <c r="E301" s="707"/>
      <c r="F301" s="707"/>
      <c r="G301" s="708"/>
      <c r="H301" s="708"/>
      <c r="I301" s="714"/>
      <c r="J301" s="709"/>
      <c r="K301" s="715" t="s">
        <v>680</v>
      </c>
      <c r="L301" s="711">
        <v>500000</v>
      </c>
      <c r="M301" s="711" t="s">
        <v>595</v>
      </c>
      <c r="N301" s="712" t="s">
        <v>272</v>
      </c>
      <c r="O301" s="666">
        <v>1</v>
      </c>
      <c r="P301" s="666" t="s">
        <v>636</v>
      </c>
      <c r="Q301" s="712" t="s">
        <v>272</v>
      </c>
      <c r="R301" s="666">
        <v>2</v>
      </c>
      <c r="S301" s="666" t="s">
        <v>634</v>
      </c>
      <c r="T301" s="713" t="s">
        <v>2</v>
      </c>
      <c r="U301" s="802">
        <f t="shared" si="11"/>
        <v>1000000</v>
      </c>
      <c r="V301" s="446"/>
      <c r="W301" s="446"/>
      <c r="X301" s="446"/>
      <c r="Y301" s="447"/>
      <c r="Z301" s="447"/>
      <c r="AA301" s="448">
        <v>1</v>
      </c>
      <c r="AB301" s="448">
        <v>2</v>
      </c>
      <c r="AC301" s="449"/>
      <c r="AD301" s="450"/>
      <c r="AE301" s="451"/>
    </row>
    <row r="302" spans="1:31" s="438" customFormat="1" ht="17.100000000000001" customHeight="1">
      <c r="A302" s="697"/>
      <c r="B302" s="698"/>
      <c r="C302" s="697"/>
      <c r="D302" s="698"/>
      <c r="E302" s="707"/>
      <c r="F302" s="707"/>
      <c r="G302" s="708"/>
      <c r="H302" s="708"/>
      <c r="I302" s="714"/>
      <c r="J302" s="709"/>
      <c r="K302" s="715" t="s">
        <v>681</v>
      </c>
      <c r="L302" s="711">
        <v>30000</v>
      </c>
      <c r="M302" s="711" t="s">
        <v>595</v>
      </c>
      <c r="N302" s="815" t="s">
        <v>272</v>
      </c>
      <c r="O302" s="666">
        <v>1</v>
      </c>
      <c r="P302" s="666" t="s">
        <v>636</v>
      </c>
      <c r="Q302" s="815" t="s">
        <v>272</v>
      </c>
      <c r="R302" s="666">
        <v>12</v>
      </c>
      <c r="S302" s="666" t="s">
        <v>634</v>
      </c>
      <c r="T302" s="713" t="s">
        <v>2</v>
      </c>
      <c r="U302" s="802">
        <f t="shared" si="11"/>
        <v>360000</v>
      </c>
      <c r="V302" s="446"/>
      <c r="W302" s="446"/>
      <c r="X302" s="446"/>
      <c r="Y302" s="447"/>
      <c r="Z302" s="447"/>
      <c r="AA302" s="448">
        <v>1</v>
      </c>
      <c r="AB302" s="448">
        <v>12</v>
      </c>
      <c r="AC302" s="449"/>
      <c r="AD302" s="450"/>
      <c r="AE302" s="451"/>
    </row>
    <row r="303" spans="1:31" s="438" customFormat="1" ht="17.100000000000001" customHeight="1">
      <c r="A303" s="697"/>
      <c r="B303" s="698"/>
      <c r="C303" s="697"/>
      <c r="D303" s="698"/>
      <c r="E303" s="707"/>
      <c r="F303" s="707"/>
      <c r="G303" s="708"/>
      <c r="H303" s="708"/>
      <c r="I303" s="714"/>
      <c r="J303" s="709"/>
      <c r="K303" s="715" t="s">
        <v>682</v>
      </c>
      <c r="L303" s="711">
        <v>50000</v>
      </c>
      <c r="M303" s="711" t="s">
        <v>595</v>
      </c>
      <c r="N303" s="815" t="s">
        <v>272</v>
      </c>
      <c r="O303" s="666">
        <v>1</v>
      </c>
      <c r="P303" s="666" t="s">
        <v>636</v>
      </c>
      <c r="Q303" s="815" t="s">
        <v>272</v>
      </c>
      <c r="R303" s="666">
        <v>4</v>
      </c>
      <c r="S303" s="666" t="s">
        <v>634</v>
      </c>
      <c r="T303" s="713" t="s">
        <v>2</v>
      </c>
      <c r="U303" s="802">
        <f t="shared" si="11"/>
        <v>200000</v>
      </c>
      <c r="V303" s="446"/>
      <c r="W303" s="446"/>
      <c r="X303" s="446"/>
      <c r="Y303" s="447"/>
      <c r="Z303" s="447"/>
      <c r="AA303" s="448">
        <v>30</v>
      </c>
      <c r="AB303" s="448">
        <v>1</v>
      </c>
      <c r="AC303" s="449"/>
      <c r="AD303" s="450"/>
      <c r="AE303" s="451"/>
    </row>
    <row r="304" spans="1:31" s="438" customFormat="1" ht="17.100000000000001" hidden="1" customHeight="1">
      <c r="A304" s="697"/>
      <c r="B304" s="698"/>
      <c r="C304" s="697"/>
      <c r="D304" s="698"/>
      <c r="E304" s="707"/>
      <c r="F304" s="707"/>
      <c r="G304" s="708"/>
      <c r="H304" s="708"/>
      <c r="I304" s="714"/>
      <c r="J304" s="709"/>
      <c r="K304" s="715" t="s">
        <v>338</v>
      </c>
      <c r="L304" s="711">
        <v>0</v>
      </c>
      <c r="M304" s="711" t="s">
        <v>595</v>
      </c>
      <c r="N304" s="712" t="s">
        <v>272</v>
      </c>
      <c r="O304" s="666">
        <v>1</v>
      </c>
      <c r="P304" s="666" t="s">
        <v>636</v>
      </c>
      <c r="Q304" s="712" t="s">
        <v>272</v>
      </c>
      <c r="R304" s="666">
        <v>1</v>
      </c>
      <c r="S304" s="666" t="s">
        <v>634</v>
      </c>
      <c r="T304" s="713" t="s">
        <v>2</v>
      </c>
      <c r="U304" s="802">
        <f t="shared" si="11"/>
        <v>0</v>
      </c>
      <c r="V304" s="446"/>
      <c r="W304" s="446"/>
      <c r="X304" s="446"/>
      <c r="Y304" s="452"/>
      <c r="Z304" s="452"/>
      <c r="AA304" s="448">
        <v>1</v>
      </c>
      <c r="AB304" s="448">
        <v>12</v>
      </c>
      <c r="AC304" s="449"/>
      <c r="AD304" s="450"/>
      <c r="AE304" s="451"/>
    </row>
    <row r="305" spans="1:31" s="438" customFormat="1" ht="17.100000000000001" customHeight="1">
      <c r="A305" s="697"/>
      <c r="B305" s="698"/>
      <c r="C305" s="697"/>
      <c r="D305" s="698"/>
      <c r="E305" s="707"/>
      <c r="F305" s="707"/>
      <c r="G305" s="708"/>
      <c r="H305" s="708"/>
      <c r="I305" s="714"/>
      <c r="J305" s="709"/>
      <c r="K305" s="715" t="s">
        <v>804</v>
      </c>
      <c r="L305" s="711">
        <v>2000000</v>
      </c>
      <c r="M305" s="711" t="s">
        <v>595</v>
      </c>
      <c r="N305" s="712" t="s">
        <v>272</v>
      </c>
      <c r="O305" s="666">
        <v>2</v>
      </c>
      <c r="P305" s="666" t="s">
        <v>636</v>
      </c>
      <c r="Q305" s="712" t="s">
        <v>272</v>
      </c>
      <c r="R305" s="666">
        <v>1</v>
      </c>
      <c r="S305" s="666" t="s">
        <v>634</v>
      </c>
      <c r="T305" s="713" t="s">
        <v>2</v>
      </c>
      <c r="U305" s="802">
        <f t="shared" si="11"/>
        <v>4000000</v>
      </c>
      <c r="V305" s="446"/>
      <c r="W305" s="446"/>
      <c r="X305" s="446"/>
      <c r="Y305" s="452"/>
      <c r="Z305" s="452"/>
      <c r="AA305" s="448">
        <v>1</v>
      </c>
      <c r="AB305" s="448">
        <v>2</v>
      </c>
      <c r="AC305" s="449"/>
      <c r="AD305" s="450"/>
      <c r="AE305" s="451"/>
    </row>
    <row r="306" spans="1:31" s="438" customFormat="1" ht="17.100000000000001" customHeight="1">
      <c r="A306" s="697"/>
      <c r="B306" s="698"/>
      <c r="C306" s="697"/>
      <c r="D306" s="698"/>
      <c r="E306" s="707"/>
      <c r="F306" s="707"/>
      <c r="G306" s="708"/>
      <c r="H306" s="708"/>
      <c r="I306" s="714"/>
      <c r="J306" s="709"/>
      <c r="K306" s="715" t="s">
        <v>814</v>
      </c>
      <c r="L306" s="711">
        <v>150000</v>
      </c>
      <c r="M306" s="711" t="s">
        <v>595</v>
      </c>
      <c r="N306" s="712" t="s">
        <v>272</v>
      </c>
      <c r="O306" s="666">
        <v>1</v>
      </c>
      <c r="P306" s="666" t="s">
        <v>636</v>
      </c>
      <c r="Q306" s="712" t="s">
        <v>272</v>
      </c>
      <c r="R306" s="666">
        <v>12</v>
      </c>
      <c r="S306" s="666" t="s">
        <v>634</v>
      </c>
      <c r="T306" s="713" t="s">
        <v>2</v>
      </c>
      <c r="U306" s="802">
        <f t="shared" ref="U306" si="12">L306*O306*R306</f>
        <v>1800000</v>
      </c>
      <c r="V306" s="446"/>
      <c r="W306" s="446"/>
      <c r="X306" s="446"/>
      <c r="Y306" s="452"/>
      <c r="Z306" s="452"/>
      <c r="AA306" s="448"/>
      <c r="AB306" s="448"/>
      <c r="AC306" s="449"/>
      <c r="AD306" s="450"/>
      <c r="AE306" s="451"/>
    </row>
    <row r="307" spans="1:31" s="438" customFormat="1" ht="17.100000000000001" customHeight="1">
      <c r="A307" s="697"/>
      <c r="B307" s="698"/>
      <c r="C307" s="697"/>
      <c r="D307" s="698"/>
      <c r="E307" s="729"/>
      <c r="F307" s="729"/>
      <c r="G307" s="689"/>
      <c r="H307" s="689"/>
      <c r="I307" s="718"/>
      <c r="J307" s="719"/>
      <c r="K307" s="720" t="s">
        <v>815</v>
      </c>
      <c r="L307" s="721">
        <v>300000</v>
      </c>
      <c r="M307" s="721" t="s">
        <v>595</v>
      </c>
      <c r="N307" s="722" t="s">
        <v>272</v>
      </c>
      <c r="O307" s="667">
        <v>1</v>
      </c>
      <c r="P307" s="667" t="s">
        <v>636</v>
      </c>
      <c r="Q307" s="722" t="s">
        <v>272</v>
      </c>
      <c r="R307" s="667">
        <v>12</v>
      </c>
      <c r="S307" s="667" t="s">
        <v>634</v>
      </c>
      <c r="T307" s="723" t="s">
        <v>2</v>
      </c>
      <c r="U307" s="804">
        <f t="shared" si="11"/>
        <v>3600000</v>
      </c>
      <c r="V307" s="446"/>
      <c r="W307" s="446"/>
      <c r="X307" s="446"/>
      <c r="Y307" s="452"/>
      <c r="Z307" s="452"/>
      <c r="AA307" s="448">
        <v>1</v>
      </c>
      <c r="AB307" s="448">
        <v>12</v>
      </c>
      <c r="AC307" s="449"/>
      <c r="AD307" s="450"/>
      <c r="AE307" s="451"/>
    </row>
    <row r="308" spans="1:31" s="438" customFormat="1" ht="17.100000000000001" customHeight="1">
      <c r="A308" s="697"/>
      <c r="B308" s="698"/>
      <c r="C308" s="697"/>
      <c r="D308" s="698"/>
      <c r="E308" s="758" t="s">
        <v>337</v>
      </c>
      <c r="F308" s="747" t="s">
        <v>336</v>
      </c>
      <c r="G308" s="708">
        <v>33500000</v>
      </c>
      <c r="H308" s="708">
        <f>U309+U310+U311+U312+U314</f>
        <v>32900000</v>
      </c>
      <c r="I308" s="708">
        <f>H308-G308</f>
        <v>-600000</v>
      </c>
      <c r="J308" s="709">
        <f>I308/G308*100</f>
        <v>-1.791044776119403</v>
      </c>
      <c r="K308" s="661" t="s">
        <v>763</v>
      </c>
      <c r="L308" s="801"/>
      <c r="M308" s="801"/>
      <c r="N308" s="683"/>
      <c r="O308" s="670"/>
      <c r="P308" s="670"/>
      <c r="Q308" s="683"/>
      <c r="R308" s="670"/>
      <c r="S308" s="1152">
        <f>U309+U310+U311+U312+U314</f>
        <v>32900000</v>
      </c>
      <c r="T308" s="1152"/>
      <c r="U308" s="1153"/>
      <c r="V308" s="446"/>
      <c r="W308" s="446"/>
      <c r="X308" s="446"/>
      <c r="Y308" s="452"/>
      <c r="Z308" s="452"/>
      <c r="AA308" s="448">
        <v>1</v>
      </c>
      <c r="AB308" s="448">
        <v>4</v>
      </c>
      <c r="AC308" s="449"/>
      <c r="AD308" s="450"/>
      <c r="AE308" s="451"/>
    </row>
    <row r="309" spans="1:31" s="580" customFormat="1" ht="17.100000000000001" customHeight="1">
      <c r="A309" s="697"/>
      <c r="B309" s="698"/>
      <c r="C309" s="697"/>
      <c r="D309" s="698"/>
      <c r="E309" s="758"/>
      <c r="F309" s="747"/>
      <c r="G309" s="708"/>
      <c r="H309" s="708"/>
      <c r="I309" s="708"/>
      <c r="J309" s="709"/>
      <c r="K309" s="679" t="s">
        <v>683</v>
      </c>
      <c r="L309" s="801">
        <v>250000</v>
      </c>
      <c r="M309" s="801" t="s">
        <v>595</v>
      </c>
      <c r="N309" s="683" t="s">
        <v>272</v>
      </c>
      <c r="O309" s="670">
        <v>1</v>
      </c>
      <c r="P309" s="670" t="s">
        <v>636</v>
      </c>
      <c r="Q309" s="683" t="s">
        <v>272</v>
      </c>
      <c r="R309" s="670">
        <v>2</v>
      </c>
      <c r="S309" s="670" t="s">
        <v>634</v>
      </c>
      <c r="T309" s="682" t="s">
        <v>2</v>
      </c>
      <c r="U309" s="802">
        <f t="shared" ref="U309" si="13">L309*O309*R309</f>
        <v>500000</v>
      </c>
      <c r="V309" s="583"/>
      <c r="W309" s="583"/>
      <c r="X309" s="583"/>
      <c r="Y309" s="589"/>
      <c r="Z309" s="589"/>
      <c r="AA309" s="585"/>
      <c r="AB309" s="585"/>
      <c r="AC309" s="586"/>
      <c r="AD309" s="587"/>
      <c r="AE309" s="588"/>
    </row>
    <row r="310" spans="1:31" s="438" customFormat="1" ht="17.100000000000001" customHeight="1">
      <c r="A310" s="697"/>
      <c r="B310" s="698"/>
      <c r="C310" s="697"/>
      <c r="D310" s="698"/>
      <c r="E310" s="758"/>
      <c r="F310" s="747"/>
      <c r="G310" s="708"/>
      <c r="H310" s="708"/>
      <c r="I310" s="708"/>
      <c r="J310" s="709"/>
      <c r="K310" s="715" t="s">
        <v>684</v>
      </c>
      <c r="L310" s="711">
        <v>300000</v>
      </c>
      <c r="M310" s="711" t="s">
        <v>595</v>
      </c>
      <c r="N310" s="712" t="s">
        <v>272</v>
      </c>
      <c r="O310" s="666">
        <v>1</v>
      </c>
      <c r="P310" s="666" t="s">
        <v>636</v>
      </c>
      <c r="Q310" s="712" t="s">
        <v>272</v>
      </c>
      <c r="R310" s="666">
        <v>12</v>
      </c>
      <c r="S310" s="666" t="s">
        <v>634</v>
      </c>
      <c r="T310" s="742" t="s">
        <v>2</v>
      </c>
      <c r="U310" s="802">
        <f t="shared" si="11"/>
        <v>3600000</v>
      </c>
      <c r="V310" s="446"/>
      <c r="W310" s="446"/>
      <c r="X310" s="446"/>
      <c r="Y310" s="447"/>
      <c r="Z310" s="447"/>
      <c r="AA310" s="448">
        <v>1</v>
      </c>
      <c r="AB310" s="448">
        <v>12</v>
      </c>
      <c r="AC310" s="449"/>
      <c r="AD310" s="450"/>
      <c r="AE310" s="451"/>
    </row>
    <row r="311" spans="1:31" s="438" customFormat="1" ht="17.100000000000001" customHeight="1">
      <c r="A311" s="697"/>
      <c r="B311" s="698"/>
      <c r="C311" s="697"/>
      <c r="D311" s="698"/>
      <c r="E311" s="707"/>
      <c r="F311" s="707"/>
      <c r="G311" s="708"/>
      <c r="H311" s="708"/>
      <c r="I311" s="708"/>
      <c r="J311" s="709"/>
      <c r="K311" s="715" t="s">
        <v>685</v>
      </c>
      <c r="L311" s="711">
        <v>900000</v>
      </c>
      <c r="M311" s="711" t="s">
        <v>595</v>
      </c>
      <c r="N311" s="712" t="s">
        <v>272</v>
      </c>
      <c r="O311" s="666">
        <v>1</v>
      </c>
      <c r="P311" s="666" t="s">
        <v>636</v>
      </c>
      <c r="Q311" s="712" t="s">
        <v>272</v>
      </c>
      <c r="R311" s="666">
        <v>12</v>
      </c>
      <c r="S311" s="666" t="s">
        <v>634</v>
      </c>
      <c r="T311" s="713" t="s">
        <v>2</v>
      </c>
      <c r="U311" s="802">
        <f t="shared" si="11"/>
        <v>10800000</v>
      </c>
      <c r="V311" s="446"/>
      <c r="W311" s="446"/>
      <c r="X311" s="446"/>
      <c r="Y311" s="447"/>
      <c r="Z311" s="447"/>
      <c r="AA311" s="448">
        <v>1</v>
      </c>
      <c r="AB311" s="448">
        <v>12</v>
      </c>
      <c r="AC311" s="449"/>
      <c r="AD311" s="450"/>
      <c r="AE311" s="451"/>
    </row>
    <row r="312" spans="1:31" s="438" customFormat="1" ht="17.100000000000001" customHeight="1">
      <c r="A312" s="697"/>
      <c r="B312" s="698"/>
      <c r="C312" s="697"/>
      <c r="D312" s="698"/>
      <c r="E312" s="707"/>
      <c r="F312" s="707"/>
      <c r="G312" s="708"/>
      <c r="H312" s="708"/>
      <c r="I312" s="708"/>
      <c r="J312" s="709"/>
      <c r="K312" s="715" t="s">
        <v>686</v>
      </c>
      <c r="L312" s="711">
        <v>1200000</v>
      </c>
      <c r="M312" s="711" t="s">
        <v>595</v>
      </c>
      <c r="N312" s="712" t="s">
        <v>272</v>
      </c>
      <c r="O312" s="666">
        <v>1</v>
      </c>
      <c r="P312" s="666" t="s">
        <v>636</v>
      </c>
      <c r="Q312" s="712" t="s">
        <v>272</v>
      </c>
      <c r="R312" s="666">
        <v>12</v>
      </c>
      <c r="S312" s="666" t="s">
        <v>634</v>
      </c>
      <c r="T312" s="713" t="s">
        <v>2</v>
      </c>
      <c r="U312" s="802">
        <f t="shared" si="11"/>
        <v>14400000</v>
      </c>
      <c r="V312" s="446"/>
      <c r="W312" s="446"/>
      <c r="X312" s="446"/>
      <c r="Y312" s="447"/>
      <c r="Z312" s="447"/>
      <c r="AA312" s="448">
        <v>1</v>
      </c>
      <c r="AB312" s="448">
        <v>12</v>
      </c>
      <c r="AC312" s="449"/>
      <c r="AD312" s="450"/>
      <c r="AE312" s="451"/>
    </row>
    <row r="313" spans="1:31" s="438" customFormat="1" ht="17.100000000000001" hidden="1" customHeight="1">
      <c r="A313" s="697"/>
      <c r="B313" s="698"/>
      <c r="C313" s="697"/>
      <c r="D313" s="698"/>
      <c r="E313" s="707"/>
      <c r="F313" s="707"/>
      <c r="G313" s="708"/>
      <c r="H313" s="708"/>
      <c r="I313" s="708"/>
      <c r="J313" s="709"/>
      <c r="K313" s="715"/>
      <c r="L313" s="711"/>
      <c r="M313" s="711" t="s">
        <v>595</v>
      </c>
      <c r="N313" s="712" t="s">
        <v>272</v>
      </c>
      <c r="O313" s="666">
        <v>1</v>
      </c>
      <c r="P313" s="666" t="s">
        <v>636</v>
      </c>
      <c r="Q313" s="712" t="s">
        <v>272</v>
      </c>
      <c r="R313" s="666">
        <v>1</v>
      </c>
      <c r="S313" s="666" t="s">
        <v>634</v>
      </c>
      <c r="T313" s="713" t="s">
        <v>2</v>
      </c>
      <c r="U313" s="802">
        <f t="shared" si="11"/>
        <v>0</v>
      </c>
      <c r="V313" s="446"/>
      <c r="W313" s="446"/>
      <c r="X313" s="446"/>
      <c r="Y313" s="447"/>
      <c r="Z313" s="447"/>
      <c r="AA313" s="448">
        <v>1</v>
      </c>
      <c r="AB313" s="448">
        <v>1</v>
      </c>
      <c r="AC313" s="449"/>
      <c r="AD313" s="450"/>
      <c r="AE313" s="451"/>
    </row>
    <row r="314" spans="1:31" s="438" customFormat="1" ht="17.100000000000001" customHeight="1">
      <c r="A314" s="697"/>
      <c r="B314" s="698"/>
      <c r="C314" s="697"/>
      <c r="D314" s="698"/>
      <c r="E314" s="707"/>
      <c r="F314" s="707"/>
      <c r="G314" s="708"/>
      <c r="H314" s="708"/>
      <c r="I314" s="708"/>
      <c r="J314" s="709"/>
      <c r="K314" s="715" t="s">
        <v>687</v>
      </c>
      <c r="L314" s="711">
        <v>300000</v>
      </c>
      <c r="M314" s="711" t="s">
        <v>595</v>
      </c>
      <c r="N314" s="712" t="s">
        <v>272</v>
      </c>
      <c r="O314" s="666">
        <v>1</v>
      </c>
      <c r="P314" s="666" t="s">
        <v>636</v>
      </c>
      <c r="Q314" s="712" t="s">
        <v>272</v>
      </c>
      <c r="R314" s="666">
        <v>12</v>
      </c>
      <c r="S314" s="666" t="s">
        <v>634</v>
      </c>
      <c r="T314" s="713" t="s">
        <v>2</v>
      </c>
      <c r="U314" s="804">
        <f t="shared" si="11"/>
        <v>3600000</v>
      </c>
      <c r="V314" s="446"/>
      <c r="W314" s="446"/>
      <c r="X314" s="446"/>
      <c r="Y314" s="447"/>
      <c r="Z314" s="447"/>
      <c r="AA314" s="448">
        <v>1</v>
      </c>
      <c r="AB314" s="448">
        <v>12</v>
      </c>
      <c r="AC314" s="449"/>
      <c r="AD314" s="450"/>
      <c r="AE314" s="451"/>
    </row>
    <row r="315" spans="1:31" s="438" customFormat="1" ht="17.100000000000001" hidden="1" customHeight="1">
      <c r="A315" s="697"/>
      <c r="B315" s="698"/>
      <c r="C315" s="697"/>
      <c r="D315" s="698"/>
      <c r="E315" s="707"/>
      <c r="F315" s="729"/>
      <c r="G315" s="689"/>
      <c r="H315" s="689"/>
      <c r="I315" s="689"/>
      <c r="J315" s="719"/>
      <c r="K315" s="720" t="s">
        <v>74</v>
      </c>
      <c r="L315" s="721"/>
      <c r="M315" s="721"/>
      <c r="N315" s="722" t="s">
        <v>272</v>
      </c>
      <c r="O315" s="667">
        <v>1</v>
      </c>
      <c r="P315" s="667"/>
      <c r="Q315" s="722" t="s">
        <v>272</v>
      </c>
      <c r="R315" s="667">
        <v>12</v>
      </c>
      <c r="S315" s="667"/>
      <c r="T315" s="723" t="s">
        <v>2</v>
      </c>
      <c r="U315" s="803">
        <f t="shared" si="11"/>
        <v>0</v>
      </c>
      <c r="V315" s="446"/>
      <c r="W315" s="446"/>
      <c r="X315" s="446"/>
      <c r="Y315" s="447"/>
      <c r="Z315" s="447"/>
      <c r="AA315" s="448">
        <v>1</v>
      </c>
      <c r="AB315" s="448">
        <v>12</v>
      </c>
      <c r="AC315" s="449"/>
      <c r="AD315" s="450"/>
      <c r="AE315" s="451"/>
    </row>
    <row r="316" spans="1:31" s="438" customFormat="1" ht="17.100000000000001" customHeight="1">
      <c r="A316" s="697"/>
      <c r="B316" s="698"/>
      <c r="C316" s="697"/>
      <c r="D316" s="698"/>
      <c r="E316" s="699" t="s">
        <v>335</v>
      </c>
      <c r="F316" s="724" t="s">
        <v>334</v>
      </c>
      <c r="G316" s="703">
        <v>11900000</v>
      </c>
      <c r="H316" s="703">
        <f>SUM(U317:U324)</f>
        <v>11900000</v>
      </c>
      <c r="I316" s="703">
        <f>H316-G316</f>
        <v>0</v>
      </c>
      <c r="J316" s="736">
        <f>I316/G316*100</f>
        <v>0</v>
      </c>
      <c r="K316" s="659" t="s">
        <v>764</v>
      </c>
      <c r="L316" s="700"/>
      <c r="M316" s="700"/>
      <c r="N316" s="705"/>
      <c r="O316" s="665"/>
      <c r="P316" s="665"/>
      <c r="Q316" s="705"/>
      <c r="R316" s="665"/>
      <c r="S316" s="1152">
        <f>U317+U318+U319+U320+U321+U322+U324</f>
        <v>11900000</v>
      </c>
      <c r="T316" s="1152"/>
      <c r="U316" s="1153"/>
      <c r="V316" s="446"/>
      <c r="W316" s="446"/>
      <c r="X316" s="446"/>
      <c r="Y316" s="447"/>
      <c r="Z316" s="447"/>
      <c r="AA316" s="448">
        <v>1</v>
      </c>
      <c r="AB316" s="448">
        <v>1</v>
      </c>
      <c r="AC316" s="449"/>
      <c r="AD316" s="450"/>
      <c r="AE316" s="451"/>
    </row>
    <row r="317" spans="1:31" s="580" customFormat="1" ht="17.100000000000001" customHeight="1">
      <c r="A317" s="697"/>
      <c r="B317" s="698"/>
      <c r="C317" s="697"/>
      <c r="D317" s="698"/>
      <c r="E317" s="758"/>
      <c r="F317" s="747"/>
      <c r="G317" s="708"/>
      <c r="H317" s="708"/>
      <c r="I317" s="708"/>
      <c r="J317" s="709"/>
      <c r="K317" s="715" t="s">
        <v>689</v>
      </c>
      <c r="L317" s="711">
        <v>250000</v>
      </c>
      <c r="M317" s="711" t="s">
        <v>595</v>
      </c>
      <c r="N317" s="712" t="s">
        <v>272</v>
      </c>
      <c r="O317" s="666">
        <v>2</v>
      </c>
      <c r="P317" s="666" t="s">
        <v>636</v>
      </c>
      <c r="Q317" s="712" t="s">
        <v>272</v>
      </c>
      <c r="R317" s="666">
        <v>1</v>
      </c>
      <c r="S317" s="666" t="s">
        <v>634</v>
      </c>
      <c r="T317" s="713" t="s">
        <v>2</v>
      </c>
      <c r="U317" s="802">
        <f>L317*O317*R317</f>
        <v>500000</v>
      </c>
      <c r="V317" s="583"/>
      <c r="W317" s="583"/>
      <c r="X317" s="583"/>
      <c r="Y317" s="584"/>
      <c r="Z317" s="584"/>
      <c r="AA317" s="585"/>
      <c r="AB317" s="585"/>
      <c r="AC317" s="586"/>
      <c r="AD317" s="587"/>
      <c r="AE317" s="588"/>
    </row>
    <row r="318" spans="1:31" s="438" customFormat="1" ht="17.100000000000001" customHeight="1">
      <c r="A318" s="697"/>
      <c r="B318" s="698"/>
      <c r="C318" s="697"/>
      <c r="D318" s="698"/>
      <c r="E318" s="750"/>
      <c r="F318" s="707"/>
      <c r="G318" s="708"/>
      <c r="H318" s="708"/>
      <c r="I318" s="708"/>
      <c r="J318" s="709"/>
      <c r="K318" s="715" t="s">
        <v>802</v>
      </c>
      <c r="L318" s="711">
        <v>500000</v>
      </c>
      <c r="M318" s="711" t="s">
        <v>595</v>
      </c>
      <c r="N318" s="712" t="s">
        <v>272</v>
      </c>
      <c r="O318" s="666">
        <v>6</v>
      </c>
      <c r="P318" s="666" t="s">
        <v>636</v>
      </c>
      <c r="Q318" s="712" t="s">
        <v>272</v>
      </c>
      <c r="R318" s="666">
        <v>1</v>
      </c>
      <c r="S318" s="666" t="s">
        <v>634</v>
      </c>
      <c r="T318" s="713" t="s">
        <v>2</v>
      </c>
      <c r="U318" s="802">
        <f t="shared" ref="U318:U361" si="14">L318*O318*R318</f>
        <v>3000000</v>
      </c>
      <c r="V318" s="446"/>
      <c r="W318" s="446"/>
      <c r="X318" s="446"/>
      <c r="Y318" s="447"/>
      <c r="Z318" s="447"/>
      <c r="AA318" s="448">
        <v>3</v>
      </c>
      <c r="AB318" s="448">
        <v>1</v>
      </c>
      <c r="AC318" s="449"/>
      <c r="AD318" s="450"/>
      <c r="AE318" s="451"/>
    </row>
    <row r="319" spans="1:31" s="438" customFormat="1" ht="17.100000000000001" customHeight="1">
      <c r="A319" s="697"/>
      <c r="B319" s="698"/>
      <c r="C319" s="697"/>
      <c r="D319" s="698"/>
      <c r="E319" s="707"/>
      <c r="F319" s="707"/>
      <c r="G319" s="708"/>
      <c r="H319" s="708"/>
      <c r="I319" s="708"/>
      <c r="J319" s="709"/>
      <c r="K319" s="715" t="s">
        <v>690</v>
      </c>
      <c r="L319" s="711">
        <v>50000</v>
      </c>
      <c r="M319" s="711" t="s">
        <v>595</v>
      </c>
      <c r="N319" s="712" t="s">
        <v>272</v>
      </c>
      <c r="O319" s="666">
        <v>1</v>
      </c>
      <c r="P319" s="666" t="s">
        <v>667</v>
      </c>
      <c r="Q319" s="712" t="s">
        <v>272</v>
      </c>
      <c r="R319" s="666">
        <v>12</v>
      </c>
      <c r="S319" s="666" t="s">
        <v>634</v>
      </c>
      <c r="T319" s="713" t="s">
        <v>2</v>
      </c>
      <c r="U319" s="802">
        <f t="shared" si="14"/>
        <v>600000</v>
      </c>
      <c r="V319" s="446"/>
      <c r="W319" s="446"/>
      <c r="X319" s="446"/>
      <c r="Y319" s="452"/>
      <c r="Z319" s="452"/>
      <c r="AA319" s="448">
        <v>1</v>
      </c>
      <c r="AB319" s="448">
        <v>1</v>
      </c>
      <c r="AC319" s="449"/>
      <c r="AD319" s="450"/>
      <c r="AE319" s="451"/>
    </row>
    <row r="320" spans="1:31" s="438" customFormat="1" ht="17.100000000000001" customHeight="1">
      <c r="A320" s="697"/>
      <c r="B320" s="698"/>
      <c r="C320" s="697"/>
      <c r="D320" s="698"/>
      <c r="E320" s="707"/>
      <c r="F320" s="707"/>
      <c r="G320" s="708"/>
      <c r="H320" s="708"/>
      <c r="I320" s="708"/>
      <c r="J320" s="709"/>
      <c r="K320" s="715" t="s">
        <v>691</v>
      </c>
      <c r="L320" s="711">
        <v>30000</v>
      </c>
      <c r="M320" s="711" t="s">
        <v>595</v>
      </c>
      <c r="N320" s="712" t="s">
        <v>272</v>
      </c>
      <c r="O320" s="666">
        <v>64</v>
      </c>
      <c r="P320" s="666" t="s">
        <v>596</v>
      </c>
      <c r="Q320" s="712" t="s">
        <v>272</v>
      </c>
      <c r="R320" s="666">
        <v>1</v>
      </c>
      <c r="S320" s="666" t="s">
        <v>634</v>
      </c>
      <c r="T320" s="713" t="s">
        <v>2</v>
      </c>
      <c r="U320" s="802">
        <f t="shared" si="14"/>
        <v>1920000</v>
      </c>
      <c r="V320" s="446"/>
      <c r="W320" s="446"/>
      <c r="X320" s="446"/>
      <c r="Y320" s="452"/>
      <c r="Z320" s="452"/>
      <c r="AA320" s="448">
        <v>1</v>
      </c>
      <c r="AB320" s="448">
        <v>1</v>
      </c>
      <c r="AC320" s="449"/>
      <c r="AD320" s="450"/>
      <c r="AE320" s="451"/>
    </row>
    <row r="321" spans="1:31" s="438" customFormat="1" ht="17.100000000000001" customHeight="1">
      <c r="A321" s="697"/>
      <c r="B321" s="698"/>
      <c r="C321" s="697"/>
      <c r="D321" s="698"/>
      <c r="E321" s="707"/>
      <c r="F321" s="707"/>
      <c r="G321" s="708"/>
      <c r="H321" s="708"/>
      <c r="I321" s="708"/>
      <c r="J321" s="709"/>
      <c r="K321" s="715" t="s">
        <v>692</v>
      </c>
      <c r="L321" s="711">
        <v>130000</v>
      </c>
      <c r="M321" s="711" t="s">
        <v>595</v>
      </c>
      <c r="N321" s="712" t="s">
        <v>272</v>
      </c>
      <c r="O321" s="666">
        <v>1</v>
      </c>
      <c r="P321" s="666" t="s">
        <v>637</v>
      </c>
      <c r="Q321" s="712" t="s">
        <v>272</v>
      </c>
      <c r="R321" s="666">
        <v>12</v>
      </c>
      <c r="S321" s="666" t="s">
        <v>634</v>
      </c>
      <c r="T321" s="713" t="s">
        <v>2</v>
      </c>
      <c r="U321" s="802">
        <f t="shared" si="14"/>
        <v>1560000</v>
      </c>
      <c r="V321" s="446"/>
      <c r="W321" s="446"/>
      <c r="X321" s="446"/>
      <c r="Y321" s="447">
        <f>1937102090</f>
        <v>1937102090</v>
      </c>
      <c r="Z321" s="447"/>
      <c r="AA321" s="448">
        <v>1</v>
      </c>
      <c r="AB321" s="448">
        <v>14</v>
      </c>
      <c r="AC321" s="449"/>
      <c r="AD321" s="450"/>
      <c r="AE321" s="451"/>
    </row>
    <row r="322" spans="1:31" s="438" customFormat="1" ht="17.100000000000001" customHeight="1">
      <c r="A322" s="697"/>
      <c r="B322" s="698"/>
      <c r="C322" s="697"/>
      <c r="D322" s="698"/>
      <c r="E322" s="707"/>
      <c r="F322" s="707"/>
      <c r="G322" s="708"/>
      <c r="H322" s="708"/>
      <c r="I322" s="708"/>
      <c r="J322" s="709"/>
      <c r="K322" s="715" t="s">
        <v>693</v>
      </c>
      <c r="L322" s="711">
        <v>160000</v>
      </c>
      <c r="M322" s="711" t="s">
        <v>595</v>
      </c>
      <c r="N322" s="712" t="s">
        <v>272</v>
      </c>
      <c r="O322" s="666">
        <v>1</v>
      </c>
      <c r="P322" s="666" t="s">
        <v>636</v>
      </c>
      <c r="Q322" s="712" t="s">
        <v>272</v>
      </c>
      <c r="R322" s="666">
        <v>12</v>
      </c>
      <c r="S322" s="666" t="s">
        <v>634</v>
      </c>
      <c r="T322" s="713" t="s">
        <v>2</v>
      </c>
      <c r="U322" s="802">
        <f t="shared" si="14"/>
        <v>1920000</v>
      </c>
      <c r="V322" s="446"/>
      <c r="W322" s="446"/>
      <c r="X322" s="446"/>
      <c r="Y322" s="447">
        <v>44400000</v>
      </c>
      <c r="Z322" s="447"/>
      <c r="AA322" s="448">
        <v>1</v>
      </c>
      <c r="AB322" s="448">
        <v>14</v>
      </c>
      <c r="AC322" s="449"/>
      <c r="AD322" s="450"/>
      <c r="AE322" s="451"/>
    </row>
    <row r="323" spans="1:31" s="438" customFormat="1" ht="17.100000000000001" hidden="1" customHeight="1">
      <c r="A323" s="697"/>
      <c r="B323" s="698"/>
      <c r="C323" s="697"/>
      <c r="D323" s="698"/>
      <c r="E323" s="707"/>
      <c r="F323" s="707"/>
      <c r="G323" s="708"/>
      <c r="H323" s="708"/>
      <c r="I323" s="708"/>
      <c r="J323" s="709"/>
      <c r="K323" s="715" t="s">
        <v>333</v>
      </c>
      <c r="L323" s="711"/>
      <c r="M323" s="711" t="s">
        <v>595</v>
      </c>
      <c r="N323" s="712" t="s">
        <v>272</v>
      </c>
      <c r="O323" s="666">
        <v>1</v>
      </c>
      <c r="P323" s="666"/>
      <c r="Q323" s="712" t="s">
        <v>272</v>
      </c>
      <c r="R323" s="666">
        <v>12</v>
      </c>
      <c r="S323" s="666" t="s">
        <v>634</v>
      </c>
      <c r="T323" s="713" t="s">
        <v>2</v>
      </c>
      <c r="U323" s="802">
        <f t="shared" si="14"/>
        <v>0</v>
      </c>
      <c r="V323" s="446"/>
      <c r="W323" s="446"/>
      <c r="X323" s="446"/>
      <c r="Y323" s="447"/>
      <c r="Z323" s="447"/>
      <c r="AA323" s="448">
        <v>1</v>
      </c>
      <c r="AB323" s="448">
        <v>12</v>
      </c>
      <c r="AC323" s="449"/>
      <c r="AD323" s="450"/>
      <c r="AE323" s="451"/>
    </row>
    <row r="324" spans="1:31" s="438" customFormat="1" ht="17.100000000000001" customHeight="1">
      <c r="A324" s="697"/>
      <c r="B324" s="698"/>
      <c r="C324" s="697"/>
      <c r="D324" s="698"/>
      <c r="E324" s="729"/>
      <c r="F324" s="729"/>
      <c r="G324" s="689"/>
      <c r="H324" s="689"/>
      <c r="I324" s="689"/>
      <c r="J324" s="719"/>
      <c r="K324" s="720" t="s">
        <v>694</v>
      </c>
      <c r="L324" s="721">
        <v>200000</v>
      </c>
      <c r="M324" s="721" t="s">
        <v>595</v>
      </c>
      <c r="N324" s="722" t="s">
        <v>272</v>
      </c>
      <c r="O324" s="667">
        <v>1</v>
      </c>
      <c r="P324" s="667" t="s">
        <v>636</v>
      </c>
      <c r="Q324" s="722" t="s">
        <v>272</v>
      </c>
      <c r="R324" s="667">
        <v>12</v>
      </c>
      <c r="S324" s="667" t="s">
        <v>634</v>
      </c>
      <c r="T324" s="723" t="s">
        <v>2</v>
      </c>
      <c r="U324" s="804">
        <f t="shared" si="14"/>
        <v>2400000</v>
      </c>
      <c r="V324" s="446"/>
      <c r="W324" s="446"/>
      <c r="X324" s="446"/>
      <c r="Y324" s="447"/>
      <c r="Z324" s="447"/>
      <c r="AA324" s="448">
        <v>1</v>
      </c>
      <c r="AB324" s="448">
        <v>12</v>
      </c>
      <c r="AC324" s="449"/>
      <c r="AD324" s="450"/>
      <c r="AE324" s="451"/>
    </row>
    <row r="325" spans="1:31" s="438" customFormat="1" ht="17.100000000000001" customHeight="1">
      <c r="A325" s="697"/>
      <c r="B325" s="698"/>
      <c r="C325" s="697"/>
      <c r="D325" s="698"/>
      <c r="E325" s="699" t="s">
        <v>332</v>
      </c>
      <c r="F325" s="724" t="s">
        <v>331</v>
      </c>
      <c r="G325" s="703">
        <v>8000000</v>
      </c>
      <c r="H325" s="703">
        <f>SUM(U326:U327)</f>
        <v>11200000</v>
      </c>
      <c r="I325" s="657">
        <f>H325-G325</f>
        <v>3200000</v>
      </c>
      <c r="J325" s="736">
        <f>I325/G325*100</f>
        <v>40</v>
      </c>
      <c r="K325" s="659" t="s">
        <v>765</v>
      </c>
      <c r="L325" s="700"/>
      <c r="M325" s="700"/>
      <c r="N325" s="705"/>
      <c r="O325" s="665"/>
      <c r="P325" s="665"/>
      <c r="Q325" s="705"/>
      <c r="R325" s="665"/>
      <c r="S325" s="1152">
        <f>U326+U327</f>
        <v>11200000</v>
      </c>
      <c r="T325" s="1152"/>
      <c r="U325" s="1153"/>
      <c r="V325" s="446"/>
      <c r="W325" s="446"/>
      <c r="X325" s="446"/>
      <c r="Y325" s="447"/>
      <c r="Z325" s="447"/>
      <c r="AA325" s="448">
        <v>1</v>
      </c>
      <c r="AB325" s="448">
        <v>12</v>
      </c>
      <c r="AC325" s="449"/>
      <c r="AD325" s="450"/>
      <c r="AE325" s="451"/>
    </row>
    <row r="326" spans="1:31" s="580" customFormat="1" ht="17.100000000000001" customHeight="1">
      <c r="A326" s="697"/>
      <c r="B326" s="698"/>
      <c r="C326" s="697"/>
      <c r="D326" s="698"/>
      <c r="E326" s="758"/>
      <c r="F326" s="747"/>
      <c r="G326" s="708"/>
      <c r="H326" s="708"/>
      <c r="I326" s="708"/>
      <c r="J326" s="709"/>
      <c r="K326" s="715" t="s">
        <v>696</v>
      </c>
      <c r="L326" s="711">
        <v>150000</v>
      </c>
      <c r="M326" s="711" t="s">
        <v>595</v>
      </c>
      <c r="N326" s="712" t="s">
        <v>272</v>
      </c>
      <c r="O326" s="666">
        <v>4</v>
      </c>
      <c r="P326" s="666" t="s">
        <v>688</v>
      </c>
      <c r="Q326" s="712" t="s">
        <v>272</v>
      </c>
      <c r="R326" s="666">
        <v>12</v>
      </c>
      <c r="S326" s="666" t="s">
        <v>634</v>
      </c>
      <c r="T326" s="713" t="s">
        <v>2</v>
      </c>
      <c r="U326" s="802">
        <f>L326*O326*R326</f>
        <v>7200000</v>
      </c>
      <c r="V326" s="583"/>
      <c r="W326" s="583"/>
      <c r="X326" s="583"/>
      <c r="Y326" s="584"/>
      <c r="Z326" s="584"/>
      <c r="AA326" s="585"/>
      <c r="AB326" s="585"/>
      <c r="AC326" s="586"/>
      <c r="AD326" s="587"/>
      <c r="AE326" s="588"/>
    </row>
    <row r="327" spans="1:31" s="438" customFormat="1" ht="17.100000000000001" customHeight="1">
      <c r="A327" s="697"/>
      <c r="B327" s="698"/>
      <c r="C327" s="697"/>
      <c r="D327" s="698"/>
      <c r="E327" s="757"/>
      <c r="F327" s="707"/>
      <c r="G327" s="708"/>
      <c r="H327" s="708"/>
      <c r="I327" s="708"/>
      <c r="J327" s="709"/>
      <c r="K327" s="720" t="s">
        <v>697</v>
      </c>
      <c r="L327" s="711">
        <v>250000</v>
      </c>
      <c r="M327" s="711" t="s">
        <v>595</v>
      </c>
      <c r="N327" s="712" t="s">
        <v>272</v>
      </c>
      <c r="O327" s="666">
        <v>4</v>
      </c>
      <c r="P327" s="666" t="s">
        <v>688</v>
      </c>
      <c r="Q327" s="712" t="s">
        <v>272</v>
      </c>
      <c r="R327" s="666">
        <v>4</v>
      </c>
      <c r="S327" s="666" t="s">
        <v>634</v>
      </c>
      <c r="T327" s="713" t="s">
        <v>2</v>
      </c>
      <c r="U327" s="804">
        <f t="shared" si="14"/>
        <v>4000000</v>
      </c>
      <c r="V327" s="446"/>
      <c r="W327" s="446"/>
      <c r="X327" s="446"/>
      <c r="Y327" s="447"/>
      <c r="Z327" s="447"/>
      <c r="AA327" s="448"/>
      <c r="AB327" s="448"/>
      <c r="AC327" s="449"/>
      <c r="AD327" s="450"/>
      <c r="AE327" s="451"/>
    </row>
    <row r="328" spans="1:31" s="438" customFormat="1" ht="17.100000000000001" customHeight="1">
      <c r="A328" s="697"/>
      <c r="B328" s="698"/>
      <c r="C328" s="697"/>
      <c r="D328" s="698"/>
      <c r="E328" s="699" t="s">
        <v>330</v>
      </c>
      <c r="F328" s="724" t="s">
        <v>329</v>
      </c>
      <c r="G328" s="703">
        <v>22060000</v>
      </c>
      <c r="H328" s="703">
        <f>SUM(U329:U336)</f>
        <v>26080000</v>
      </c>
      <c r="I328" s="703">
        <f>H328-G328</f>
        <v>4020000</v>
      </c>
      <c r="J328" s="736">
        <f>I328/G328*100</f>
        <v>18.223028105167725</v>
      </c>
      <c r="K328" s="659" t="s">
        <v>766</v>
      </c>
      <c r="L328" s="700"/>
      <c r="M328" s="700"/>
      <c r="N328" s="705"/>
      <c r="O328" s="665"/>
      <c r="P328" s="665"/>
      <c r="Q328" s="705"/>
      <c r="R328" s="665"/>
      <c r="S328" s="1152">
        <f>U329+U330+U331+U332+U334+U336+U333</f>
        <v>25280000</v>
      </c>
      <c r="T328" s="1152"/>
      <c r="U328" s="1153"/>
      <c r="V328" s="446"/>
      <c r="W328" s="446"/>
      <c r="X328" s="446"/>
      <c r="Y328" s="447"/>
      <c r="Z328" s="447"/>
      <c r="AA328" s="448"/>
      <c r="AB328" s="448"/>
      <c r="AC328" s="449"/>
      <c r="AD328" s="450"/>
      <c r="AE328" s="451"/>
    </row>
    <row r="329" spans="1:31" s="580" customFormat="1" ht="17.100000000000001" customHeight="1">
      <c r="A329" s="697"/>
      <c r="B329" s="698"/>
      <c r="C329" s="697"/>
      <c r="D329" s="698"/>
      <c r="E329" s="758"/>
      <c r="F329" s="747"/>
      <c r="G329" s="708"/>
      <c r="H329" s="708"/>
      <c r="I329" s="708"/>
      <c r="J329" s="709"/>
      <c r="K329" s="715" t="s">
        <v>698</v>
      </c>
      <c r="L329" s="711">
        <v>50000</v>
      </c>
      <c r="M329" s="711" t="s">
        <v>595</v>
      </c>
      <c r="N329" s="712" t="s">
        <v>272</v>
      </c>
      <c r="O329" s="666">
        <v>1</v>
      </c>
      <c r="P329" s="666" t="s">
        <v>636</v>
      </c>
      <c r="Q329" s="712" t="s">
        <v>272</v>
      </c>
      <c r="R329" s="666">
        <v>40</v>
      </c>
      <c r="S329" s="666" t="s">
        <v>634</v>
      </c>
      <c r="T329" s="713" t="s">
        <v>2</v>
      </c>
      <c r="U329" s="802">
        <f t="shared" ref="U329" si="15">L329*O329*R329</f>
        <v>2000000</v>
      </c>
      <c r="V329" s="583"/>
      <c r="W329" s="583"/>
      <c r="X329" s="583"/>
      <c r="Y329" s="584"/>
      <c r="Z329" s="584"/>
      <c r="AA329" s="585"/>
      <c r="AB329" s="585"/>
      <c r="AC329" s="586"/>
      <c r="AD329" s="587"/>
      <c r="AE329" s="588"/>
    </row>
    <row r="330" spans="1:31" s="438" customFormat="1" ht="17.100000000000001" customHeight="1">
      <c r="A330" s="697"/>
      <c r="B330" s="698"/>
      <c r="C330" s="697"/>
      <c r="D330" s="698"/>
      <c r="E330" s="758"/>
      <c r="F330" s="747"/>
      <c r="G330" s="708"/>
      <c r="H330" s="708"/>
      <c r="I330" s="708"/>
      <c r="J330" s="709"/>
      <c r="K330" s="715" t="s">
        <v>699</v>
      </c>
      <c r="L330" s="711">
        <v>120000</v>
      </c>
      <c r="M330" s="711" t="s">
        <v>595</v>
      </c>
      <c r="N330" s="712" t="s">
        <v>272</v>
      </c>
      <c r="O330" s="666">
        <v>37</v>
      </c>
      <c r="P330" s="666" t="s">
        <v>597</v>
      </c>
      <c r="Q330" s="712" t="s">
        <v>272</v>
      </c>
      <c r="R330" s="666">
        <v>1</v>
      </c>
      <c r="S330" s="666" t="s">
        <v>634</v>
      </c>
      <c r="T330" s="713" t="s">
        <v>2</v>
      </c>
      <c r="U330" s="802">
        <f t="shared" si="14"/>
        <v>4440000</v>
      </c>
      <c r="V330" s="446"/>
      <c r="W330" s="446"/>
      <c r="X330" s="446"/>
      <c r="Y330" s="447"/>
      <c r="Z330" s="447"/>
      <c r="AA330" s="448"/>
      <c r="AB330" s="448"/>
      <c r="AC330" s="449"/>
      <c r="AD330" s="450"/>
      <c r="AE330" s="451"/>
    </row>
    <row r="331" spans="1:31" s="438" customFormat="1" ht="17.100000000000001" customHeight="1">
      <c r="A331" s="697"/>
      <c r="B331" s="698"/>
      <c r="C331" s="697"/>
      <c r="D331" s="698"/>
      <c r="E331" s="758"/>
      <c r="F331" s="747"/>
      <c r="G331" s="708"/>
      <c r="H331" s="708"/>
      <c r="I331" s="708"/>
      <c r="J331" s="709"/>
      <c r="K331" s="715" t="s">
        <v>700</v>
      </c>
      <c r="L331" s="711">
        <v>10000</v>
      </c>
      <c r="M331" s="711" t="s">
        <v>595</v>
      </c>
      <c r="N331" s="712" t="s">
        <v>272</v>
      </c>
      <c r="O331" s="666">
        <v>37</v>
      </c>
      <c r="P331" s="666" t="s">
        <v>695</v>
      </c>
      <c r="Q331" s="712" t="s">
        <v>272</v>
      </c>
      <c r="R331" s="666">
        <v>12</v>
      </c>
      <c r="S331" s="666" t="s">
        <v>634</v>
      </c>
      <c r="T331" s="713" t="s">
        <v>2</v>
      </c>
      <c r="U331" s="802">
        <f t="shared" ref="U331:U332" si="16">L331*O331*R331</f>
        <v>4440000</v>
      </c>
      <c r="V331" s="446"/>
      <c r="W331" s="446"/>
      <c r="X331" s="446"/>
      <c r="Y331" s="447"/>
      <c r="Z331" s="447"/>
      <c r="AA331" s="448"/>
      <c r="AB331" s="448"/>
      <c r="AC331" s="449"/>
      <c r="AD331" s="450"/>
      <c r="AE331" s="451"/>
    </row>
    <row r="332" spans="1:31" s="438" customFormat="1" ht="17.100000000000001" customHeight="1">
      <c r="A332" s="697"/>
      <c r="B332" s="698"/>
      <c r="C332" s="697"/>
      <c r="D332" s="698"/>
      <c r="E332" s="758"/>
      <c r="F332" s="747"/>
      <c r="G332" s="708"/>
      <c r="H332" s="708"/>
      <c r="I332" s="708"/>
      <c r="J332" s="709"/>
      <c r="K332" s="715" t="s">
        <v>701</v>
      </c>
      <c r="L332" s="711">
        <v>2700000</v>
      </c>
      <c r="M332" s="711" t="s">
        <v>595</v>
      </c>
      <c r="N332" s="712" t="s">
        <v>272</v>
      </c>
      <c r="O332" s="666">
        <v>1</v>
      </c>
      <c r="P332" s="666" t="s">
        <v>637</v>
      </c>
      <c r="Q332" s="712" t="s">
        <v>272</v>
      </c>
      <c r="R332" s="666">
        <v>2</v>
      </c>
      <c r="S332" s="666" t="s">
        <v>634</v>
      </c>
      <c r="T332" s="713" t="s">
        <v>2</v>
      </c>
      <c r="U332" s="802">
        <f t="shared" si="16"/>
        <v>5400000</v>
      </c>
      <c r="V332" s="446"/>
      <c r="W332" s="446"/>
      <c r="X332" s="446"/>
      <c r="Y332" s="447"/>
      <c r="Z332" s="447"/>
      <c r="AA332" s="448"/>
      <c r="AB332" s="448"/>
      <c r="AC332" s="449"/>
      <c r="AD332" s="450"/>
      <c r="AE332" s="451"/>
    </row>
    <row r="333" spans="1:31" s="438" customFormat="1" ht="17.100000000000001" customHeight="1">
      <c r="A333" s="697"/>
      <c r="B333" s="698"/>
      <c r="C333" s="697"/>
      <c r="D333" s="698"/>
      <c r="E333" s="758"/>
      <c r="F333" s="747"/>
      <c r="G333" s="708"/>
      <c r="H333" s="708"/>
      <c r="I333" s="708"/>
      <c r="J333" s="709"/>
      <c r="K333" s="715" t="s">
        <v>702</v>
      </c>
      <c r="L333" s="711">
        <v>100000</v>
      </c>
      <c r="M333" s="711" t="s">
        <v>595</v>
      </c>
      <c r="N333" s="712" t="s">
        <v>272</v>
      </c>
      <c r="O333" s="666">
        <v>1</v>
      </c>
      <c r="P333" s="666" t="s">
        <v>667</v>
      </c>
      <c r="Q333" s="712" t="s">
        <v>272</v>
      </c>
      <c r="R333" s="666">
        <v>4</v>
      </c>
      <c r="S333" s="666" t="s">
        <v>634</v>
      </c>
      <c r="T333" s="713" t="s">
        <v>2</v>
      </c>
      <c r="U333" s="802">
        <f t="shared" si="14"/>
        <v>400000</v>
      </c>
      <c r="V333" s="446"/>
      <c r="W333" s="446"/>
      <c r="X333" s="446"/>
      <c r="Y333" s="447"/>
      <c r="Z333" s="447"/>
      <c r="AA333" s="448"/>
      <c r="AB333" s="448"/>
      <c r="AC333" s="449"/>
      <c r="AD333" s="450"/>
      <c r="AE333" s="451"/>
    </row>
    <row r="334" spans="1:31" s="438" customFormat="1" ht="17.100000000000001" customHeight="1">
      <c r="A334" s="697"/>
      <c r="B334" s="698"/>
      <c r="C334" s="697"/>
      <c r="D334" s="698"/>
      <c r="E334" s="758"/>
      <c r="F334" s="747"/>
      <c r="G334" s="708"/>
      <c r="H334" s="708"/>
      <c r="I334" s="708"/>
      <c r="J334" s="709"/>
      <c r="K334" s="715" t="s">
        <v>703</v>
      </c>
      <c r="L334" s="711">
        <v>50000</v>
      </c>
      <c r="M334" s="711" t="s">
        <v>595</v>
      </c>
      <c r="N334" s="712" t="s">
        <v>272</v>
      </c>
      <c r="O334" s="666">
        <v>1</v>
      </c>
      <c r="P334" s="666" t="s">
        <v>636</v>
      </c>
      <c r="Q334" s="712" t="s">
        <v>272</v>
      </c>
      <c r="R334" s="666">
        <v>52</v>
      </c>
      <c r="S334" s="666" t="s">
        <v>634</v>
      </c>
      <c r="T334" s="713" t="s">
        <v>2</v>
      </c>
      <c r="U334" s="802">
        <f t="shared" si="14"/>
        <v>2600000</v>
      </c>
      <c r="V334" s="446"/>
      <c r="W334" s="446"/>
      <c r="X334" s="446"/>
      <c r="Y334" s="447"/>
      <c r="Z334" s="447"/>
      <c r="AA334" s="448"/>
      <c r="AB334" s="448"/>
      <c r="AC334" s="449"/>
      <c r="AD334" s="450"/>
      <c r="AE334" s="451"/>
    </row>
    <row r="335" spans="1:31" s="438" customFormat="1" ht="17.100000000000001" customHeight="1">
      <c r="A335" s="697"/>
      <c r="B335" s="698"/>
      <c r="C335" s="697"/>
      <c r="D335" s="698"/>
      <c r="E335" s="707"/>
      <c r="F335" s="747"/>
      <c r="G335" s="708"/>
      <c r="H335" s="708"/>
      <c r="I335" s="708"/>
      <c r="J335" s="709"/>
      <c r="K335" s="680" t="s">
        <v>946</v>
      </c>
      <c r="L335" s="801">
        <v>200000</v>
      </c>
      <c r="M335" s="801" t="s">
        <v>595</v>
      </c>
      <c r="N335" s="683" t="s">
        <v>272</v>
      </c>
      <c r="O335" s="670">
        <v>1</v>
      </c>
      <c r="P335" s="670" t="s">
        <v>636</v>
      </c>
      <c r="Q335" s="683" t="s">
        <v>272</v>
      </c>
      <c r="R335" s="670">
        <v>4</v>
      </c>
      <c r="S335" s="670" t="s">
        <v>634</v>
      </c>
      <c r="T335" s="684" t="s">
        <v>2</v>
      </c>
      <c r="U335" s="802">
        <f>L335*O335*R335</f>
        <v>800000</v>
      </c>
      <c r="V335" s="446"/>
      <c r="W335" s="446"/>
      <c r="X335" s="446"/>
      <c r="Y335" s="447"/>
      <c r="Z335" s="447"/>
      <c r="AA335" s="448"/>
      <c r="AB335" s="448"/>
      <c r="AC335" s="449"/>
      <c r="AD335" s="450"/>
      <c r="AE335" s="451"/>
    </row>
    <row r="336" spans="1:31" s="438" customFormat="1" ht="17.100000000000001" customHeight="1">
      <c r="A336" s="692"/>
      <c r="B336" s="740"/>
      <c r="C336" s="692"/>
      <c r="D336" s="740"/>
      <c r="E336" s="757"/>
      <c r="F336" s="729"/>
      <c r="G336" s="689"/>
      <c r="H336" s="689"/>
      <c r="I336" s="689"/>
      <c r="J336" s="719"/>
      <c r="K336" s="720" t="s">
        <v>949</v>
      </c>
      <c r="L336" s="721">
        <v>500000</v>
      </c>
      <c r="M336" s="721" t="s">
        <v>595</v>
      </c>
      <c r="N336" s="722" t="s">
        <v>272</v>
      </c>
      <c r="O336" s="667">
        <v>1</v>
      </c>
      <c r="P336" s="667" t="s">
        <v>636</v>
      </c>
      <c r="Q336" s="722" t="s">
        <v>272</v>
      </c>
      <c r="R336" s="667">
        <v>12</v>
      </c>
      <c r="S336" s="667" t="s">
        <v>634</v>
      </c>
      <c r="T336" s="723" t="s">
        <v>2</v>
      </c>
      <c r="U336" s="804">
        <f t="shared" si="14"/>
        <v>6000000</v>
      </c>
      <c r="V336" s="446"/>
      <c r="W336" s="446"/>
      <c r="X336" s="446"/>
      <c r="Y336" s="447"/>
      <c r="Z336" s="447"/>
      <c r="AA336" s="448">
        <v>1</v>
      </c>
      <c r="AB336" s="448">
        <v>8</v>
      </c>
      <c r="AC336" s="449"/>
      <c r="AD336" s="450"/>
      <c r="AE336" s="451"/>
    </row>
    <row r="337" spans="1:31" s="438" customFormat="1" ht="17.100000000000001" customHeight="1">
      <c r="A337" s="759" t="s">
        <v>328</v>
      </c>
      <c r="B337" s="1171" t="s">
        <v>327</v>
      </c>
      <c r="C337" s="1172"/>
      <c r="D337" s="1172"/>
      <c r="E337" s="1172"/>
      <c r="F337" s="1173"/>
      <c r="G337" s="696">
        <f>G338</f>
        <v>85620000</v>
      </c>
      <c r="H337" s="696">
        <f>H338</f>
        <v>80620000</v>
      </c>
      <c r="I337" s="657">
        <f>H337-G337</f>
        <v>-5000000</v>
      </c>
      <c r="J337" s="719">
        <f>I337/G337*100</f>
        <v>-5.8397570661060501</v>
      </c>
      <c r="K337" s="745"/>
      <c r="L337" s="726"/>
      <c r="M337" s="726"/>
      <c r="N337" s="727"/>
      <c r="O337" s="671"/>
      <c r="P337" s="671"/>
      <c r="Q337" s="727"/>
      <c r="R337" s="671"/>
      <c r="S337" s="671"/>
      <c r="T337" s="701"/>
      <c r="U337" s="803"/>
      <c r="V337" s="446"/>
      <c r="W337" s="446"/>
      <c r="X337" s="446"/>
      <c r="Y337" s="452"/>
      <c r="Z337" s="452"/>
      <c r="AA337" s="448"/>
      <c r="AB337" s="448"/>
      <c r="AC337" s="449"/>
      <c r="AD337" s="450"/>
      <c r="AE337" s="451"/>
    </row>
    <row r="338" spans="1:31" s="438" customFormat="1" ht="17.100000000000001" customHeight="1">
      <c r="A338" s="760"/>
      <c r="B338" s="761"/>
      <c r="C338" s="759" t="s">
        <v>326</v>
      </c>
      <c r="D338" s="1161" t="s">
        <v>324</v>
      </c>
      <c r="E338" s="1162"/>
      <c r="F338" s="1163"/>
      <c r="G338" s="696">
        <f>SUM(G339:G350)</f>
        <v>85620000</v>
      </c>
      <c r="H338" s="703">
        <f>SUM(H339:H354)</f>
        <v>80620000</v>
      </c>
      <c r="I338" s="657">
        <f>H338-G338</f>
        <v>-5000000</v>
      </c>
      <c r="J338" s="719">
        <f>I338/G338*100</f>
        <v>-5.8397570661060501</v>
      </c>
      <c r="K338" s="762"/>
      <c r="L338" s="700"/>
      <c r="M338" s="700"/>
      <c r="N338" s="705"/>
      <c r="O338" s="665"/>
      <c r="P338" s="665"/>
      <c r="Q338" s="705"/>
      <c r="R338" s="665"/>
      <c r="S338" s="665"/>
      <c r="T338" s="706"/>
      <c r="U338" s="803"/>
      <c r="V338" s="446"/>
      <c r="W338" s="446"/>
      <c r="X338" s="446"/>
      <c r="Y338" s="452"/>
      <c r="Z338" s="452"/>
      <c r="AA338" s="448"/>
      <c r="AB338" s="448"/>
      <c r="AC338" s="449"/>
      <c r="AD338" s="450"/>
      <c r="AE338" s="451"/>
    </row>
    <row r="339" spans="1:31" s="438" customFormat="1" ht="17.100000000000001" customHeight="1">
      <c r="A339" s="763"/>
      <c r="B339" s="764"/>
      <c r="C339" s="760"/>
      <c r="D339" s="761"/>
      <c r="E339" s="765" t="s">
        <v>325</v>
      </c>
      <c r="F339" s="766" t="s">
        <v>324</v>
      </c>
      <c r="G339" s="703">
        <v>60000000</v>
      </c>
      <c r="H339" s="703">
        <f>S339</f>
        <v>54000000</v>
      </c>
      <c r="I339" s="657">
        <f>H339-G339</f>
        <v>-6000000</v>
      </c>
      <c r="J339" s="736">
        <f>I339/G339*100</f>
        <v>-10</v>
      </c>
      <c r="K339" s="659" t="s">
        <v>767</v>
      </c>
      <c r="L339" s="700"/>
      <c r="M339" s="700"/>
      <c r="N339" s="705"/>
      <c r="O339" s="665"/>
      <c r="P339" s="665"/>
      <c r="Q339" s="705"/>
      <c r="R339" s="665"/>
      <c r="S339" s="1152">
        <f>U342</f>
        <v>54000000</v>
      </c>
      <c r="T339" s="1152"/>
      <c r="U339" s="1153"/>
      <c r="V339" s="446"/>
      <c r="W339" s="446"/>
      <c r="X339" s="446"/>
      <c r="Y339" s="452"/>
      <c r="Z339" s="452"/>
      <c r="AA339" s="448">
        <v>1</v>
      </c>
      <c r="AB339" s="448">
        <v>12</v>
      </c>
      <c r="AC339" s="449"/>
      <c r="AD339" s="450"/>
      <c r="AE339" s="451"/>
    </row>
    <row r="340" spans="1:31" s="438" customFormat="1" ht="17.100000000000001" hidden="1" customHeight="1">
      <c r="A340" s="763"/>
      <c r="B340" s="764"/>
      <c r="C340" s="763"/>
      <c r="D340" s="764"/>
      <c r="E340" s="767"/>
      <c r="F340" s="766"/>
      <c r="G340" s="708"/>
      <c r="H340" s="708"/>
      <c r="I340" s="714"/>
      <c r="J340" s="709"/>
      <c r="K340" s="715" t="s">
        <v>541</v>
      </c>
      <c r="L340" s="711">
        <v>0</v>
      </c>
      <c r="M340" s="711"/>
      <c r="N340" s="712" t="s">
        <v>272</v>
      </c>
      <c r="O340" s="666">
        <v>1</v>
      </c>
      <c r="P340" s="666"/>
      <c r="Q340" s="712" t="s">
        <v>272</v>
      </c>
      <c r="R340" s="666">
        <v>1</v>
      </c>
      <c r="S340" s="666"/>
      <c r="T340" s="713" t="s">
        <v>2</v>
      </c>
      <c r="U340" s="802">
        <f t="shared" si="14"/>
        <v>0</v>
      </c>
      <c r="V340" s="446"/>
      <c r="W340" s="446"/>
      <c r="X340" s="446"/>
      <c r="Y340" s="452"/>
      <c r="Z340" s="452"/>
      <c r="AA340" s="448">
        <v>1</v>
      </c>
      <c r="AB340" s="448">
        <v>1</v>
      </c>
      <c r="AC340" s="449"/>
      <c r="AD340" s="450"/>
      <c r="AE340" s="451"/>
    </row>
    <row r="341" spans="1:31" s="438" customFormat="1" ht="17.100000000000001" hidden="1" customHeight="1">
      <c r="A341" s="763"/>
      <c r="B341" s="764"/>
      <c r="C341" s="763"/>
      <c r="D341" s="764"/>
      <c r="E341" s="768"/>
      <c r="F341" s="769"/>
      <c r="G341" s="689"/>
      <c r="H341" s="689"/>
      <c r="I341" s="718"/>
      <c r="J341" s="719"/>
      <c r="K341" s="720"/>
      <c r="L341" s="711"/>
      <c r="M341" s="711"/>
      <c r="N341" s="712" t="s">
        <v>272</v>
      </c>
      <c r="O341" s="666">
        <v>1</v>
      </c>
      <c r="P341" s="666"/>
      <c r="Q341" s="712" t="s">
        <v>272</v>
      </c>
      <c r="R341" s="666">
        <v>1</v>
      </c>
      <c r="S341" s="666"/>
      <c r="T341" s="713" t="s">
        <v>2</v>
      </c>
      <c r="U341" s="802">
        <f t="shared" ref="U341" si="17">L341*O341*R341</f>
        <v>0</v>
      </c>
      <c r="V341" s="446"/>
      <c r="W341" s="446"/>
      <c r="X341" s="446"/>
      <c r="Y341" s="452"/>
      <c r="Z341" s="452"/>
      <c r="AA341" s="448"/>
      <c r="AB341" s="448"/>
      <c r="AC341" s="449"/>
      <c r="AD341" s="450"/>
      <c r="AE341" s="451"/>
    </row>
    <row r="342" spans="1:31" s="580" customFormat="1" ht="17.100000000000001" customHeight="1">
      <c r="A342" s="763"/>
      <c r="B342" s="764"/>
      <c r="C342" s="763"/>
      <c r="D342" s="764"/>
      <c r="E342" s="767"/>
      <c r="F342" s="766"/>
      <c r="G342" s="708"/>
      <c r="H342" s="708"/>
      <c r="I342" s="714"/>
      <c r="J342" s="709"/>
      <c r="K342" s="715" t="s">
        <v>704</v>
      </c>
      <c r="L342" s="711">
        <v>4500000</v>
      </c>
      <c r="M342" s="711" t="s">
        <v>595</v>
      </c>
      <c r="N342" s="712" t="s">
        <v>272</v>
      </c>
      <c r="O342" s="666">
        <v>1</v>
      </c>
      <c r="P342" s="666" t="s">
        <v>636</v>
      </c>
      <c r="Q342" s="712" t="s">
        <v>272</v>
      </c>
      <c r="R342" s="666">
        <v>12</v>
      </c>
      <c r="S342" s="666" t="s">
        <v>634</v>
      </c>
      <c r="T342" s="713" t="s">
        <v>2</v>
      </c>
      <c r="U342" s="802">
        <f t="shared" si="14"/>
        <v>54000000</v>
      </c>
      <c r="V342" s="583"/>
      <c r="W342" s="583"/>
      <c r="X342" s="583"/>
      <c r="Y342" s="589"/>
      <c r="Z342" s="589"/>
      <c r="AA342" s="585"/>
      <c r="AB342" s="585"/>
      <c r="AC342" s="586"/>
      <c r="AD342" s="587"/>
      <c r="AE342" s="588"/>
    </row>
    <row r="343" spans="1:31" s="438" customFormat="1" ht="17.100000000000001" customHeight="1">
      <c r="A343" s="763"/>
      <c r="B343" s="764"/>
      <c r="C343" s="763"/>
      <c r="D343" s="764"/>
      <c r="E343" s="770" t="s">
        <v>323</v>
      </c>
      <c r="F343" s="771" t="s">
        <v>322</v>
      </c>
      <c r="G343" s="703">
        <v>18000000</v>
      </c>
      <c r="H343" s="703">
        <f>U344+U345+U346+U347+U348</f>
        <v>19000000</v>
      </c>
      <c r="I343" s="703">
        <f>H343-G343</f>
        <v>1000000</v>
      </c>
      <c r="J343" s="736">
        <f>I343/G343*100</f>
        <v>5.5555555555555554</v>
      </c>
      <c r="K343" s="659" t="s">
        <v>768</v>
      </c>
      <c r="L343" s="700"/>
      <c r="M343" s="700"/>
      <c r="N343" s="705"/>
      <c r="O343" s="665"/>
      <c r="P343" s="665"/>
      <c r="Q343" s="705"/>
      <c r="R343" s="665"/>
      <c r="S343" s="1152">
        <f>U344+U345+U346+U347+U348</f>
        <v>19000000</v>
      </c>
      <c r="T343" s="1152"/>
      <c r="U343" s="1153"/>
      <c r="V343" s="446"/>
      <c r="W343" s="446"/>
      <c r="X343" s="446"/>
      <c r="Y343" s="452"/>
      <c r="Z343" s="452"/>
      <c r="AA343" s="448">
        <v>1</v>
      </c>
      <c r="AB343" s="448">
        <v>2</v>
      </c>
      <c r="AC343" s="449"/>
      <c r="AD343" s="450"/>
      <c r="AE343" s="451"/>
    </row>
    <row r="344" spans="1:31" s="580" customFormat="1" ht="17.100000000000001" customHeight="1">
      <c r="A344" s="763"/>
      <c r="B344" s="764"/>
      <c r="C344" s="763"/>
      <c r="D344" s="764"/>
      <c r="E344" s="765"/>
      <c r="F344" s="766"/>
      <c r="G344" s="708"/>
      <c r="H344" s="708"/>
      <c r="I344" s="708"/>
      <c r="J344" s="709"/>
      <c r="K344" s="715" t="s">
        <v>705</v>
      </c>
      <c r="L344" s="711">
        <v>2000000</v>
      </c>
      <c r="M344" s="711" t="s">
        <v>595</v>
      </c>
      <c r="N344" s="712" t="s">
        <v>272</v>
      </c>
      <c r="O344" s="666">
        <v>1</v>
      </c>
      <c r="P344" s="666" t="s">
        <v>636</v>
      </c>
      <c r="Q344" s="712" t="s">
        <v>272</v>
      </c>
      <c r="R344" s="666">
        <v>2</v>
      </c>
      <c r="S344" s="666" t="s">
        <v>634</v>
      </c>
      <c r="T344" s="713" t="s">
        <v>2</v>
      </c>
      <c r="U344" s="802">
        <f t="shared" si="14"/>
        <v>4000000</v>
      </c>
      <c r="V344" s="583"/>
      <c r="W344" s="583"/>
      <c r="X344" s="583"/>
      <c r="Y344" s="589"/>
      <c r="Z344" s="589"/>
      <c r="AA344" s="585"/>
      <c r="AB344" s="585"/>
      <c r="AC344" s="586"/>
      <c r="AD344" s="587"/>
      <c r="AE344" s="588"/>
    </row>
    <row r="345" spans="1:31" s="438" customFormat="1" ht="17.100000000000001" customHeight="1">
      <c r="A345" s="763"/>
      <c r="B345" s="764"/>
      <c r="C345" s="763"/>
      <c r="D345" s="764"/>
      <c r="E345" s="766"/>
      <c r="F345" s="766"/>
      <c r="G345" s="708"/>
      <c r="H345" s="708"/>
      <c r="I345" s="708"/>
      <c r="J345" s="709"/>
      <c r="K345" s="715" t="s">
        <v>706</v>
      </c>
      <c r="L345" s="711">
        <v>2000000</v>
      </c>
      <c r="M345" s="711" t="s">
        <v>595</v>
      </c>
      <c r="N345" s="712" t="s">
        <v>272</v>
      </c>
      <c r="O345" s="666">
        <v>1</v>
      </c>
      <c r="P345" s="666" t="s">
        <v>636</v>
      </c>
      <c r="Q345" s="712" t="s">
        <v>272</v>
      </c>
      <c r="R345" s="666">
        <v>2</v>
      </c>
      <c r="S345" s="666" t="s">
        <v>634</v>
      </c>
      <c r="T345" s="713" t="s">
        <v>2</v>
      </c>
      <c r="U345" s="802">
        <f t="shared" si="14"/>
        <v>4000000</v>
      </c>
      <c r="V345" s="446"/>
      <c r="W345" s="446"/>
      <c r="X345" s="446"/>
      <c r="Y345" s="452"/>
      <c r="Z345" s="452"/>
      <c r="AA345" s="448">
        <v>1</v>
      </c>
      <c r="AB345" s="448">
        <v>2</v>
      </c>
      <c r="AC345" s="449"/>
      <c r="AD345" s="450"/>
      <c r="AE345" s="451"/>
    </row>
    <row r="346" spans="1:31" s="438" customFormat="1" ht="17.100000000000001" customHeight="1">
      <c r="A346" s="763"/>
      <c r="B346" s="764"/>
      <c r="C346" s="763"/>
      <c r="D346" s="764"/>
      <c r="E346" s="772"/>
      <c r="F346" s="766"/>
      <c r="G346" s="708"/>
      <c r="H346" s="708"/>
      <c r="I346" s="708"/>
      <c r="J346" s="709"/>
      <c r="K346" s="715" t="s">
        <v>707</v>
      </c>
      <c r="L346" s="711">
        <v>2000000</v>
      </c>
      <c r="M346" s="711" t="s">
        <v>595</v>
      </c>
      <c r="N346" s="712" t="s">
        <v>272</v>
      </c>
      <c r="O346" s="666">
        <v>1</v>
      </c>
      <c r="P346" s="666" t="s">
        <v>636</v>
      </c>
      <c r="Q346" s="712" t="s">
        <v>272</v>
      </c>
      <c r="R346" s="666">
        <v>2</v>
      </c>
      <c r="S346" s="666" t="s">
        <v>634</v>
      </c>
      <c r="T346" s="713" t="s">
        <v>2</v>
      </c>
      <c r="U346" s="802">
        <f t="shared" si="14"/>
        <v>4000000</v>
      </c>
      <c r="V346" s="446"/>
      <c r="W346" s="446"/>
      <c r="X346" s="446"/>
      <c r="Y346" s="452"/>
      <c r="Z346" s="452"/>
      <c r="AA346" s="448">
        <v>1</v>
      </c>
      <c r="AB346" s="448">
        <v>2</v>
      </c>
      <c r="AC346" s="449"/>
      <c r="AD346" s="450"/>
      <c r="AE346" s="451"/>
    </row>
    <row r="347" spans="1:31" s="438" customFormat="1" ht="17.100000000000001" customHeight="1">
      <c r="A347" s="763"/>
      <c r="B347" s="764"/>
      <c r="C347" s="763"/>
      <c r="D347" s="764"/>
      <c r="E347" s="772"/>
      <c r="F347" s="766"/>
      <c r="G347" s="708"/>
      <c r="H347" s="708"/>
      <c r="I347" s="708"/>
      <c r="J347" s="709"/>
      <c r="K347" s="715" t="s">
        <v>708</v>
      </c>
      <c r="L347" s="711">
        <v>2000000</v>
      </c>
      <c r="M347" s="711" t="s">
        <v>595</v>
      </c>
      <c r="N347" s="817" t="s">
        <v>272</v>
      </c>
      <c r="O347" s="666">
        <v>1</v>
      </c>
      <c r="P347" s="666" t="s">
        <v>636</v>
      </c>
      <c r="Q347" s="817" t="s">
        <v>272</v>
      </c>
      <c r="R347" s="666">
        <v>2</v>
      </c>
      <c r="S347" s="666" t="s">
        <v>634</v>
      </c>
      <c r="T347" s="713" t="s">
        <v>2</v>
      </c>
      <c r="U347" s="802">
        <f t="shared" si="14"/>
        <v>4000000</v>
      </c>
      <c r="V347" s="446"/>
      <c r="W347" s="446"/>
      <c r="X347" s="446"/>
      <c r="Y347" s="452"/>
      <c r="Z347" s="452"/>
      <c r="AA347" s="448">
        <v>1</v>
      </c>
      <c r="AB347" s="448">
        <v>2</v>
      </c>
      <c r="AC347" s="449"/>
      <c r="AD347" s="450"/>
      <c r="AE347" s="451"/>
    </row>
    <row r="348" spans="1:31" s="438" customFormat="1" ht="17.100000000000001" customHeight="1">
      <c r="A348" s="763"/>
      <c r="B348" s="764"/>
      <c r="C348" s="763"/>
      <c r="D348" s="764"/>
      <c r="E348" s="818"/>
      <c r="F348" s="769"/>
      <c r="G348" s="689"/>
      <c r="H348" s="689"/>
      <c r="I348" s="689"/>
      <c r="J348" s="719"/>
      <c r="K348" s="720" t="s">
        <v>816</v>
      </c>
      <c r="L348" s="721">
        <v>1500000</v>
      </c>
      <c r="M348" s="721" t="s">
        <v>595</v>
      </c>
      <c r="N348" s="722" t="s">
        <v>272</v>
      </c>
      <c r="O348" s="667">
        <v>1</v>
      </c>
      <c r="P348" s="667" t="s">
        <v>636</v>
      </c>
      <c r="Q348" s="722" t="s">
        <v>272</v>
      </c>
      <c r="R348" s="667">
        <v>2</v>
      </c>
      <c r="S348" s="667" t="s">
        <v>634</v>
      </c>
      <c r="T348" s="723" t="s">
        <v>2</v>
      </c>
      <c r="U348" s="804">
        <f>L348*O348*R348</f>
        <v>3000000</v>
      </c>
      <c r="V348" s="455">
        <v>1500001</v>
      </c>
      <c r="W348" s="456" t="s">
        <v>272</v>
      </c>
      <c r="X348" s="457">
        <v>2</v>
      </c>
      <c r="Y348" s="452"/>
      <c r="Z348" s="452"/>
      <c r="AA348" s="448"/>
      <c r="AB348" s="448"/>
      <c r="AC348" s="449"/>
      <c r="AD348" s="450"/>
      <c r="AE348" s="451"/>
    </row>
    <row r="349" spans="1:31" s="438" customFormat="1" ht="17.100000000000001" hidden="1" customHeight="1">
      <c r="A349" s="763"/>
      <c r="B349" s="764"/>
      <c r="C349" s="763"/>
      <c r="D349" s="764"/>
      <c r="E349" s="805"/>
      <c r="F349" s="774"/>
      <c r="G349" s="689"/>
      <c r="H349" s="689"/>
      <c r="I349" s="689"/>
      <c r="J349" s="719"/>
      <c r="K349" s="775" t="s">
        <v>547</v>
      </c>
      <c r="L349" s="721">
        <v>0</v>
      </c>
      <c r="M349" s="721"/>
      <c r="N349" s="722" t="s">
        <v>272</v>
      </c>
      <c r="O349" s="667">
        <v>1</v>
      </c>
      <c r="P349" s="667"/>
      <c r="Q349" s="722" t="s">
        <v>272</v>
      </c>
      <c r="R349" s="667">
        <v>1</v>
      </c>
      <c r="S349" s="667"/>
      <c r="T349" s="723" t="s">
        <v>2</v>
      </c>
      <c r="U349" s="804">
        <f>L349*O349*R349</f>
        <v>0</v>
      </c>
      <c r="V349" s="446"/>
      <c r="W349" s="446"/>
      <c r="X349" s="446"/>
      <c r="Y349" s="452"/>
      <c r="Z349" s="452"/>
      <c r="AA349" s="448">
        <v>1</v>
      </c>
      <c r="AB349" s="448">
        <v>12</v>
      </c>
      <c r="AC349" s="449"/>
      <c r="AD349" s="450"/>
      <c r="AE349" s="451"/>
    </row>
    <row r="350" spans="1:31" s="438" customFormat="1" ht="17.100000000000001" customHeight="1">
      <c r="A350" s="763"/>
      <c r="B350" s="764"/>
      <c r="C350" s="763"/>
      <c r="D350" s="764"/>
      <c r="E350" s="770" t="s">
        <v>321</v>
      </c>
      <c r="F350" s="771" t="s">
        <v>320</v>
      </c>
      <c r="G350" s="703">
        <v>7620000</v>
      </c>
      <c r="H350" s="703">
        <f>SUM(U351:U354)</f>
        <v>7620000</v>
      </c>
      <c r="I350" s="703">
        <f>H350-G350</f>
        <v>0</v>
      </c>
      <c r="J350" s="736">
        <f>I350/G350*100</f>
        <v>0</v>
      </c>
      <c r="K350" s="659" t="s">
        <v>769</v>
      </c>
      <c r="L350" s="700"/>
      <c r="M350" s="700"/>
      <c r="N350" s="705"/>
      <c r="O350" s="665"/>
      <c r="P350" s="665"/>
      <c r="Q350" s="705"/>
      <c r="R350" s="666"/>
      <c r="S350" s="1152">
        <f>U351+U352+U353+U354</f>
        <v>7620000</v>
      </c>
      <c r="T350" s="1152"/>
      <c r="U350" s="1153"/>
      <c r="V350" s="446"/>
      <c r="W350" s="446"/>
      <c r="X350" s="446"/>
      <c r="Y350" s="447"/>
      <c r="Z350" s="447"/>
      <c r="AA350" s="448">
        <v>2</v>
      </c>
      <c r="AB350" s="448">
        <v>12</v>
      </c>
      <c r="AC350" s="449"/>
      <c r="AD350" s="450"/>
      <c r="AE350" s="451"/>
    </row>
    <row r="351" spans="1:31" s="580" customFormat="1" ht="17.100000000000001" customHeight="1">
      <c r="A351" s="763"/>
      <c r="B351" s="764"/>
      <c r="C351" s="763"/>
      <c r="D351" s="764"/>
      <c r="E351" s="765"/>
      <c r="F351" s="766"/>
      <c r="G351" s="708"/>
      <c r="H351" s="708"/>
      <c r="I351" s="708"/>
      <c r="J351" s="709"/>
      <c r="K351" s="715" t="s">
        <v>709</v>
      </c>
      <c r="L351" s="711">
        <v>110000</v>
      </c>
      <c r="M351" s="711" t="s">
        <v>595</v>
      </c>
      <c r="N351" s="712" t="s">
        <v>272</v>
      </c>
      <c r="O351" s="666">
        <v>1</v>
      </c>
      <c r="P351" s="666" t="s">
        <v>636</v>
      </c>
      <c r="Q351" s="712" t="s">
        <v>272</v>
      </c>
      <c r="R351" s="666">
        <v>12</v>
      </c>
      <c r="S351" s="666" t="s">
        <v>634</v>
      </c>
      <c r="T351" s="713" t="s">
        <v>2</v>
      </c>
      <c r="U351" s="802">
        <f>L351*O351*R351</f>
        <v>1320000</v>
      </c>
      <c r="V351" s="583"/>
      <c r="W351" s="583"/>
      <c r="X351" s="583"/>
      <c r="Y351" s="584"/>
      <c r="Z351" s="584"/>
      <c r="AA351" s="585"/>
      <c r="AB351" s="585"/>
      <c r="AC351" s="586"/>
      <c r="AD351" s="587"/>
      <c r="AE351" s="588"/>
    </row>
    <row r="352" spans="1:31" s="438" customFormat="1" ht="17.100000000000001" customHeight="1">
      <c r="A352" s="763"/>
      <c r="B352" s="764"/>
      <c r="C352" s="763"/>
      <c r="D352" s="764"/>
      <c r="E352" s="765"/>
      <c r="F352" s="766"/>
      <c r="G352" s="708"/>
      <c r="H352" s="708"/>
      <c r="I352" s="708"/>
      <c r="J352" s="709"/>
      <c r="K352" s="715" t="s">
        <v>710</v>
      </c>
      <c r="L352" s="711">
        <v>500000</v>
      </c>
      <c r="M352" s="711" t="s">
        <v>595</v>
      </c>
      <c r="N352" s="712" t="s">
        <v>272</v>
      </c>
      <c r="O352" s="666">
        <v>1</v>
      </c>
      <c r="P352" s="666" t="s">
        <v>636</v>
      </c>
      <c r="Q352" s="712" t="s">
        <v>272</v>
      </c>
      <c r="R352" s="666">
        <v>2</v>
      </c>
      <c r="S352" s="666" t="s">
        <v>634</v>
      </c>
      <c r="T352" s="713" t="s">
        <v>2</v>
      </c>
      <c r="U352" s="802">
        <f t="shared" si="14"/>
        <v>1000000</v>
      </c>
      <c r="V352" s="446"/>
      <c r="W352" s="446"/>
      <c r="X352" s="446"/>
      <c r="Y352" s="447"/>
      <c r="Z352" s="447"/>
      <c r="AA352" s="448">
        <v>1</v>
      </c>
      <c r="AB352" s="448">
        <v>2</v>
      </c>
      <c r="AC352" s="449"/>
      <c r="AD352" s="450"/>
      <c r="AE352" s="451"/>
    </row>
    <row r="353" spans="1:31" s="438" customFormat="1" ht="17.100000000000001" customHeight="1">
      <c r="A353" s="763"/>
      <c r="B353" s="764"/>
      <c r="C353" s="763"/>
      <c r="D353" s="764"/>
      <c r="E353" s="765"/>
      <c r="F353" s="766"/>
      <c r="G353" s="708"/>
      <c r="H353" s="708"/>
      <c r="I353" s="708"/>
      <c r="J353" s="709"/>
      <c r="K353" s="715" t="s">
        <v>711</v>
      </c>
      <c r="L353" s="711">
        <v>500000</v>
      </c>
      <c r="M353" s="711" t="s">
        <v>595</v>
      </c>
      <c r="N353" s="712" t="s">
        <v>272</v>
      </c>
      <c r="O353" s="666">
        <v>1</v>
      </c>
      <c r="P353" s="666" t="s">
        <v>636</v>
      </c>
      <c r="Q353" s="712" t="s">
        <v>272</v>
      </c>
      <c r="R353" s="666">
        <v>1</v>
      </c>
      <c r="S353" s="666" t="s">
        <v>634</v>
      </c>
      <c r="T353" s="713" t="s">
        <v>2</v>
      </c>
      <c r="U353" s="802">
        <f t="shared" ref="U353" si="18">L353*O353*R353</f>
        <v>500000</v>
      </c>
      <c r="V353" s="446"/>
      <c r="W353" s="446"/>
      <c r="X353" s="446"/>
      <c r="Y353" s="447"/>
      <c r="Z353" s="447"/>
      <c r="AA353" s="448"/>
      <c r="AB353" s="448"/>
      <c r="AC353" s="449"/>
      <c r="AD353" s="450"/>
      <c r="AE353" s="451"/>
    </row>
    <row r="354" spans="1:31" s="438" customFormat="1" ht="17.100000000000001" customHeight="1">
      <c r="A354" s="773"/>
      <c r="B354" s="774"/>
      <c r="C354" s="773"/>
      <c r="D354" s="774"/>
      <c r="E354" s="776"/>
      <c r="F354" s="769"/>
      <c r="G354" s="689"/>
      <c r="H354" s="689"/>
      <c r="I354" s="689"/>
      <c r="J354" s="719"/>
      <c r="K354" s="720" t="s">
        <v>712</v>
      </c>
      <c r="L354" s="721">
        <v>400000</v>
      </c>
      <c r="M354" s="721" t="s">
        <v>595</v>
      </c>
      <c r="N354" s="722" t="s">
        <v>272</v>
      </c>
      <c r="O354" s="667">
        <v>1</v>
      </c>
      <c r="P354" s="667" t="s">
        <v>636</v>
      </c>
      <c r="Q354" s="722" t="s">
        <v>272</v>
      </c>
      <c r="R354" s="667">
        <v>12</v>
      </c>
      <c r="S354" s="667" t="s">
        <v>634</v>
      </c>
      <c r="T354" s="723" t="s">
        <v>2</v>
      </c>
      <c r="U354" s="804">
        <f t="shared" si="14"/>
        <v>4800000</v>
      </c>
      <c r="V354" s="446"/>
      <c r="W354" s="446"/>
      <c r="X354" s="446"/>
      <c r="Y354" s="447"/>
      <c r="Z354" s="447"/>
      <c r="AA354" s="448">
        <v>1</v>
      </c>
      <c r="AB354" s="448">
        <v>50</v>
      </c>
      <c r="AC354" s="449"/>
      <c r="AD354" s="450"/>
      <c r="AE354" s="451"/>
    </row>
    <row r="355" spans="1:31" s="438" customFormat="1" ht="17.100000000000001" customHeight="1">
      <c r="A355" s="759" t="s">
        <v>319</v>
      </c>
      <c r="B355" s="1164" t="s">
        <v>292</v>
      </c>
      <c r="C355" s="1165"/>
      <c r="D355" s="1165"/>
      <c r="E355" s="1165"/>
      <c r="F355" s="1166"/>
      <c r="G355" s="696">
        <v>373435000</v>
      </c>
      <c r="H355" s="696">
        <f>SUM(H356,H384,H393)</f>
        <v>395208650</v>
      </c>
      <c r="I355" s="657">
        <f>H355-G355</f>
        <v>21773650</v>
      </c>
      <c r="J355" s="719">
        <f>I355/G355*100</f>
        <v>5.8306398703924378</v>
      </c>
      <c r="K355" s="745"/>
      <c r="L355" s="726"/>
      <c r="M355" s="726"/>
      <c r="N355" s="727"/>
      <c r="O355" s="671"/>
      <c r="P355" s="671"/>
      <c r="Q355" s="727"/>
      <c r="R355" s="671"/>
      <c r="S355" s="671"/>
      <c r="T355" s="701"/>
      <c r="U355" s="803"/>
      <c r="V355" s="446"/>
      <c r="W355" s="446"/>
      <c r="X355" s="446"/>
      <c r="Y355" s="452"/>
      <c r="Z355" s="452"/>
      <c r="AA355" s="448"/>
      <c r="AB355" s="448"/>
      <c r="AC355" s="449"/>
      <c r="AD355" s="450"/>
      <c r="AE355" s="451"/>
    </row>
    <row r="356" spans="1:31" s="438" customFormat="1" ht="17.100000000000001" customHeight="1">
      <c r="A356" s="760"/>
      <c r="B356" s="777"/>
      <c r="C356" s="759" t="s">
        <v>318</v>
      </c>
      <c r="D356" s="1161" t="s">
        <v>317</v>
      </c>
      <c r="E356" s="1162"/>
      <c r="F356" s="1163"/>
      <c r="G356" s="696">
        <f>SUM(G357:G379)</f>
        <v>228143040</v>
      </c>
      <c r="H356" s="696">
        <f>SUM(H357:H383)</f>
        <v>250209650</v>
      </c>
      <c r="I356" s="657">
        <f>H356-G356</f>
        <v>22066610</v>
      </c>
      <c r="J356" s="744">
        <f>I356/G356*100</f>
        <v>9.6722696427644692</v>
      </c>
      <c r="K356" s="745"/>
      <c r="L356" s="726"/>
      <c r="M356" s="726"/>
      <c r="N356" s="727"/>
      <c r="O356" s="671"/>
      <c r="P356" s="671"/>
      <c r="Q356" s="727"/>
      <c r="R356" s="671"/>
      <c r="S356" s="671"/>
      <c r="T356" s="701"/>
      <c r="U356" s="803"/>
      <c r="V356" s="446"/>
      <c r="W356" s="446"/>
      <c r="X356" s="446"/>
      <c r="Y356" s="452"/>
      <c r="Z356" s="452"/>
      <c r="AA356" s="448"/>
      <c r="AB356" s="448"/>
      <c r="AC356" s="449">
        <v>14760000</v>
      </c>
      <c r="AD356" s="450"/>
      <c r="AE356" s="451"/>
    </row>
    <row r="357" spans="1:31" s="438" customFormat="1" ht="17.100000000000001" customHeight="1">
      <c r="A357" s="763"/>
      <c r="B357" s="761"/>
      <c r="C357" s="760"/>
      <c r="D357" s="761"/>
      <c r="E357" s="770" t="s">
        <v>316</v>
      </c>
      <c r="F357" s="771" t="s">
        <v>315</v>
      </c>
      <c r="G357" s="703">
        <v>168114240</v>
      </c>
      <c r="H357" s="703">
        <f>SUM(U358:U362)</f>
        <v>184019550</v>
      </c>
      <c r="I357" s="657">
        <f>H357-G357</f>
        <v>15905310</v>
      </c>
      <c r="J357" s="736"/>
      <c r="K357" s="659" t="s">
        <v>770</v>
      </c>
      <c r="L357" s="711"/>
      <c r="M357" s="711"/>
      <c r="N357" s="705"/>
      <c r="O357" s="665"/>
      <c r="P357" s="665"/>
      <c r="Q357" s="705"/>
      <c r="R357" s="665"/>
      <c r="S357" s="1152">
        <f>U358+U359+U360+U362</f>
        <v>184019550</v>
      </c>
      <c r="T357" s="1152"/>
      <c r="U357" s="1153"/>
      <c r="V357" s="446"/>
      <c r="W357" s="446"/>
      <c r="X357" s="446"/>
      <c r="Y357" s="452"/>
      <c r="Z357" s="452"/>
      <c r="AA357" s="448">
        <v>1</v>
      </c>
      <c r="AB357" s="448">
        <v>12</v>
      </c>
      <c r="AC357" s="449">
        <v>147600000</v>
      </c>
      <c r="AD357" s="450">
        <f>AC357*0.1</f>
        <v>14760000</v>
      </c>
      <c r="AE357" s="451">
        <f>AC357-AD357</f>
        <v>132840000</v>
      </c>
    </row>
    <row r="358" spans="1:31" s="580" customFormat="1" ht="17.100000000000001" customHeight="1">
      <c r="A358" s="763"/>
      <c r="B358" s="764"/>
      <c r="C358" s="763"/>
      <c r="D358" s="764"/>
      <c r="E358" s="765"/>
      <c r="F358" s="766"/>
      <c r="G358" s="708"/>
      <c r="H358" s="708"/>
      <c r="I358" s="714"/>
      <c r="J358" s="709"/>
      <c r="K358" s="715" t="s">
        <v>713</v>
      </c>
      <c r="L358" s="711">
        <v>13042575</v>
      </c>
      <c r="M358" s="711" t="s">
        <v>595</v>
      </c>
      <c r="N358" s="817" t="s">
        <v>272</v>
      </c>
      <c r="O358" s="666">
        <v>1</v>
      </c>
      <c r="P358" s="666" t="s">
        <v>636</v>
      </c>
      <c r="Q358" s="817" t="s">
        <v>272</v>
      </c>
      <c r="R358" s="666">
        <v>12</v>
      </c>
      <c r="S358" s="666" t="s">
        <v>634</v>
      </c>
      <c r="T358" s="713" t="s">
        <v>2</v>
      </c>
      <c r="U358" s="802">
        <f>L358*O358*R358</f>
        <v>156510900</v>
      </c>
      <c r="V358" s="583"/>
      <c r="W358" s="583"/>
      <c r="X358" s="583"/>
      <c r="Y358" s="589"/>
      <c r="Z358" s="589"/>
      <c r="AA358" s="585"/>
      <c r="AB358" s="585"/>
      <c r="AC358" s="586"/>
      <c r="AD358" s="587"/>
      <c r="AE358" s="588"/>
    </row>
    <row r="359" spans="1:31" s="867" customFormat="1" ht="17.100000000000001" customHeight="1">
      <c r="A359" s="263"/>
      <c r="B359" s="264"/>
      <c r="C359" s="263"/>
      <c r="D359" s="264"/>
      <c r="E359" s="176"/>
      <c r="F359" s="258"/>
      <c r="G359" s="322"/>
      <c r="H359" s="322"/>
      <c r="I359" s="331"/>
      <c r="J359" s="270"/>
      <c r="K359" s="679" t="s">
        <v>714</v>
      </c>
      <c r="L359" s="801">
        <v>31210</v>
      </c>
      <c r="M359" s="801" t="s">
        <v>595</v>
      </c>
      <c r="N359" s="683" t="s">
        <v>272</v>
      </c>
      <c r="O359" s="670">
        <v>65</v>
      </c>
      <c r="P359" s="670" t="s">
        <v>597</v>
      </c>
      <c r="Q359" s="683" t="s">
        <v>272</v>
      </c>
      <c r="R359" s="670">
        <v>1</v>
      </c>
      <c r="S359" s="670" t="s">
        <v>604</v>
      </c>
      <c r="T359" s="840" t="s">
        <v>2</v>
      </c>
      <c r="U359" s="802">
        <f t="shared" si="14"/>
        <v>2028650</v>
      </c>
      <c r="V359" s="861"/>
      <c r="W359" s="861"/>
      <c r="X359" s="861"/>
      <c r="Y359" s="862"/>
      <c r="Z359" s="862"/>
      <c r="AA359" s="863">
        <v>1</v>
      </c>
      <c r="AB359" s="863">
        <v>1</v>
      </c>
      <c r="AC359" s="864">
        <v>1974000</v>
      </c>
      <c r="AD359" s="865">
        <f>AD357/12</f>
        <v>1230000</v>
      </c>
      <c r="AE359" s="866">
        <f>AE357/12</f>
        <v>11070000</v>
      </c>
    </row>
    <row r="360" spans="1:31" s="438" customFormat="1" ht="17.100000000000001" customHeight="1">
      <c r="A360" s="763"/>
      <c r="B360" s="764"/>
      <c r="C360" s="763"/>
      <c r="D360" s="764"/>
      <c r="E360" s="765"/>
      <c r="F360" s="766"/>
      <c r="G360" s="708"/>
      <c r="H360" s="708"/>
      <c r="I360" s="714"/>
      <c r="J360" s="709"/>
      <c r="K360" s="715" t="s">
        <v>715</v>
      </c>
      <c r="L360" s="711">
        <v>1000000</v>
      </c>
      <c r="M360" s="711" t="s">
        <v>595</v>
      </c>
      <c r="N360" s="712" t="s">
        <v>272</v>
      </c>
      <c r="O360" s="666">
        <v>1</v>
      </c>
      <c r="P360" s="666" t="s">
        <v>636</v>
      </c>
      <c r="Q360" s="712" t="s">
        <v>272</v>
      </c>
      <c r="R360" s="666">
        <v>1</v>
      </c>
      <c r="S360" s="666" t="s">
        <v>634</v>
      </c>
      <c r="T360" s="713" t="s">
        <v>2</v>
      </c>
      <c r="U360" s="802">
        <f t="shared" si="14"/>
        <v>1000000</v>
      </c>
      <c r="V360" s="446"/>
      <c r="W360" s="446"/>
      <c r="X360" s="446"/>
      <c r="Y360" s="452"/>
      <c r="Z360" s="452"/>
      <c r="AA360" s="448">
        <v>1</v>
      </c>
      <c r="AB360" s="448">
        <v>1</v>
      </c>
      <c r="AC360" s="449"/>
      <c r="AD360" s="450"/>
      <c r="AE360" s="451"/>
    </row>
    <row r="361" spans="1:31" s="438" customFormat="1" ht="17.100000000000001" hidden="1" customHeight="1">
      <c r="A361" s="763"/>
      <c r="B361" s="764"/>
      <c r="C361" s="763"/>
      <c r="D361" s="764"/>
      <c r="E361" s="765"/>
      <c r="F361" s="766"/>
      <c r="G361" s="708"/>
      <c r="H361" s="708"/>
      <c r="I361" s="714"/>
      <c r="J361" s="709"/>
      <c r="K361" s="715" t="s">
        <v>30</v>
      </c>
      <c r="L361" s="711">
        <v>0</v>
      </c>
      <c r="M361" s="711" t="s">
        <v>595</v>
      </c>
      <c r="N361" s="712" t="s">
        <v>272</v>
      </c>
      <c r="O361" s="666">
        <v>65</v>
      </c>
      <c r="P361" s="666"/>
      <c r="Q361" s="712" t="s">
        <v>272</v>
      </c>
      <c r="R361" s="666">
        <v>12</v>
      </c>
      <c r="S361" s="666"/>
      <c r="T361" s="713" t="s">
        <v>2</v>
      </c>
      <c r="U361" s="802">
        <f t="shared" si="14"/>
        <v>0</v>
      </c>
      <c r="V361" s="446"/>
      <c r="W361" s="446"/>
      <c r="X361" s="446"/>
      <c r="Y361" s="447"/>
      <c r="Z361" s="447"/>
      <c r="AA361" s="448">
        <v>74</v>
      </c>
      <c r="AB361" s="448">
        <v>12</v>
      </c>
      <c r="AC361" s="449"/>
      <c r="AD361" s="450"/>
      <c r="AE361" s="451"/>
    </row>
    <row r="362" spans="1:31" s="438" customFormat="1" ht="17.100000000000001" customHeight="1">
      <c r="A362" s="763"/>
      <c r="B362" s="764"/>
      <c r="C362" s="763"/>
      <c r="D362" s="764"/>
      <c r="E362" s="776"/>
      <c r="F362" s="769"/>
      <c r="G362" s="689"/>
      <c r="H362" s="689"/>
      <c r="I362" s="718"/>
      <c r="J362" s="719"/>
      <c r="K362" s="720" t="s">
        <v>716</v>
      </c>
      <c r="L362" s="721">
        <v>60000</v>
      </c>
      <c r="M362" s="721" t="s">
        <v>595</v>
      </c>
      <c r="N362" s="722" t="s">
        <v>272</v>
      </c>
      <c r="O362" s="667">
        <v>34</v>
      </c>
      <c r="P362" s="667" t="s">
        <v>597</v>
      </c>
      <c r="Q362" s="722" t="s">
        <v>272</v>
      </c>
      <c r="R362" s="667">
        <v>12</v>
      </c>
      <c r="S362" s="667" t="s">
        <v>634</v>
      </c>
      <c r="T362" s="723" t="s">
        <v>2</v>
      </c>
      <c r="U362" s="804">
        <f t="shared" ref="U362:U404" si="19">L362*O362*R362</f>
        <v>24480000</v>
      </c>
      <c r="V362" s="446"/>
      <c r="W362" s="446"/>
      <c r="X362" s="446"/>
      <c r="Y362" s="447"/>
      <c r="Z362" s="447"/>
      <c r="AA362" s="448">
        <v>40</v>
      </c>
      <c r="AB362" s="448">
        <v>12</v>
      </c>
      <c r="AC362" s="449"/>
      <c r="AD362" s="450"/>
      <c r="AE362" s="451"/>
    </row>
    <row r="363" spans="1:31" s="438" customFormat="1" ht="17.100000000000001" customHeight="1">
      <c r="A363" s="763"/>
      <c r="B363" s="764"/>
      <c r="C363" s="763"/>
      <c r="D363" s="764"/>
      <c r="E363" s="770" t="s">
        <v>314</v>
      </c>
      <c r="F363" s="766" t="s">
        <v>313</v>
      </c>
      <c r="G363" s="708">
        <v>6600000</v>
      </c>
      <c r="H363" s="708">
        <f>SUM(U364:U365)</f>
        <v>7400000</v>
      </c>
      <c r="I363" s="657">
        <f>H363-G363</f>
        <v>800000</v>
      </c>
      <c r="J363" s="736">
        <f>I363/G363*100</f>
        <v>12.121212121212121</v>
      </c>
      <c r="K363" s="659" t="s">
        <v>771</v>
      </c>
      <c r="L363" s="711"/>
      <c r="M363" s="711"/>
      <c r="N363" s="712"/>
      <c r="O363" s="666"/>
      <c r="P363" s="666"/>
      <c r="Q363" s="712"/>
      <c r="R363" s="666"/>
      <c r="S363" s="1152">
        <f>U364+U365</f>
        <v>7400000</v>
      </c>
      <c r="T363" s="1152"/>
      <c r="U363" s="1153"/>
      <c r="V363" s="446"/>
      <c r="W363" s="446"/>
      <c r="X363" s="446"/>
      <c r="Y363" s="447"/>
      <c r="Z363" s="447"/>
      <c r="AA363" s="448">
        <v>1</v>
      </c>
      <c r="AB363" s="448">
        <v>12</v>
      </c>
      <c r="AC363" s="449"/>
      <c r="AD363" s="450"/>
      <c r="AE363" s="451"/>
    </row>
    <row r="364" spans="1:31" s="580" customFormat="1" ht="17.100000000000001" customHeight="1">
      <c r="A364" s="763"/>
      <c r="B364" s="764"/>
      <c r="C364" s="763"/>
      <c r="D364" s="764"/>
      <c r="E364" s="765"/>
      <c r="F364" s="766"/>
      <c r="G364" s="708"/>
      <c r="H364" s="708"/>
      <c r="I364" s="708"/>
      <c r="J364" s="709"/>
      <c r="K364" s="715" t="s">
        <v>717</v>
      </c>
      <c r="L364" s="711">
        <v>400000</v>
      </c>
      <c r="M364" s="711" t="s">
        <v>595</v>
      </c>
      <c r="N364" s="712" t="s">
        <v>272</v>
      </c>
      <c r="O364" s="666">
        <v>1</v>
      </c>
      <c r="P364" s="666" t="s">
        <v>636</v>
      </c>
      <c r="Q364" s="712" t="s">
        <v>272</v>
      </c>
      <c r="R364" s="666">
        <v>14</v>
      </c>
      <c r="S364" s="666" t="s">
        <v>634</v>
      </c>
      <c r="T364" s="713" t="s">
        <v>2</v>
      </c>
      <c r="U364" s="802">
        <f>L364*O364*R364</f>
        <v>5600000</v>
      </c>
      <c r="V364" s="583"/>
      <c r="W364" s="583"/>
      <c r="X364" s="583"/>
      <c r="Y364" s="584"/>
      <c r="Z364" s="584"/>
      <c r="AA364" s="585"/>
      <c r="AB364" s="585"/>
      <c r="AC364" s="586"/>
      <c r="AD364" s="587"/>
      <c r="AE364" s="588"/>
    </row>
    <row r="365" spans="1:31" s="438" customFormat="1" ht="17.100000000000001" customHeight="1">
      <c r="A365" s="763"/>
      <c r="B365" s="764"/>
      <c r="C365" s="763"/>
      <c r="D365" s="764"/>
      <c r="E365" s="778"/>
      <c r="F365" s="769"/>
      <c r="G365" s="689"/>
      <c r="H365" s="689"/>
      <c r="I365" s="689"/>
      <c r="J365" s="719"/>
      <c r="K365" s="720" t="s">
        <v>718</v>
      </c>
      <c r="L365" s="721">
        <v>300000</v>
      </c>
      <c r="M365" s="721" t="s">
        <v>595</v>
      </c>
      <c r="N365" s="722" t="s">
        <v>272</v>
      </c>
      <c r="O365" s="667">
        <v>1</v>
      </c>
      <c r="P365" s="667" t="s">
        <v>636</v>
      </c>
      <c r="Q365" s="722" t="s">
        <v>272</v>
      </c>
      <c r="R365" s="667">
        <v>6</v>
      </c>
      <c r="S365" s="667" t="s">
        <v>604</v>
      </c>
      <c r="T365" s="723" t="s">
        <v>2</v>
      </c>
      <c r="U365" s="804">
        <f t="shared" si="19"/>
        <v>1800000</v>
      </c>
      <c r="V365" s="446"/>
      <c r="W365" s="446"/>
      <c r="X365" s="446"/>
      <c r="Y365" s="452"/>
      <c r="Z365" s="452"/>
      <c r="AA365" s="448">
        <v>1</v>
      </c>
      <c r="AB365" s="448">
        <v>5</v>
      </c>
      <c r="AC365" s="449"/>
      <c r="AD365" s="450"/>
      <c r="AE365" s="451"/>
    </row>
    <row r="366" spans="1:31" s="438" customFormat="1" ht="17.100000000000001" customHeight="1">
      <c r="A366" s="763"/>
      <c r="B366" s="764"/>
      <c r="C366" s="763"/>
      <c r="D366" s="764"/>
      <c r="E366" s="770" t="s">
        <v>312</v>
      </c>
      <c r="F366" s="771" t="s">
        <v>311</v>
      </c>
      <c r="G366" s="703">
        <v>21628800</v>
      </c>
      <c r="H366" s="703">
        <f>SUM(U368:U369)</f>
        <v>22190100</v>
      </c>
      <c r="I366" s="657">
        <f>H366-G366</f>
        <v>561300</v>
      </c>
      <c r="J366" s="736">
        <f>I366/G366*100</f>
        <v>2.5951509098979137</v>
      </c>
      <c r="K366" s="659" t="s">
        <v>772</v>
      </c>
      <c r="L366" s="711"/>
      <c r="M366" s="711"/>
      <c r="N366" s="712"/>
      <c r="O366" s="666"/>
      <c r="P366" s="666"/>
      <c r="Q366" s="712"/>
      <c r="R366" s="666"/>
      <c r="S366" s="1152">
        <f>U368+U369</f>
        <v>22190100</v>
      </c>
      <c r="T366" s="1152"/>
      <c r="U366" s="1153"/>
      <c r="V366" s="446"/>
      <c r="W366" s="446"/>
      <c r="X366" s="446"/>
      <c r="Y366" s="452"/>
      <c r="Z366" s="452"/>
      <c r="AA366" s="448">
        <v>1</v>
      </c>
      <c r="AB366" s="448">
        <v>12</v>
      </c>
      <c r="AC366" s="449">
        <v>14760000</v>
      </c>
      <c r="AD366" s="450"/>
      <c r="AE366" s="451"/>
    </row>
    <row r="367" spans="1:31" s="438" customFormat="1" ht="17.100000000000001" hidden="1" customHeight="1">
      <c r="A367" s="763"/>
      <c r="B367" s="764"/>
      <c r="C367" s="763"/>
      <c r="D367" s="764"/>
      <c r="E367" s="765"/>
      <c r="F367" s="766"/>
      <c r="G367" s="708"/>
      <c r="H367" s="708"/>
      <c r="I367" s="714"/>
      <c r="J367" s="709"/>
      <c r="K367" s="779"/>
      <c r="L367" s="711"/>
      <c r="M367" s="711"/>
      <c r="N367" s="712" t="s">
        <v>272</v>
      </c>
      <c r="O367" s="666">
        <v>1</v>
      </c>
      <c r="P367" s="666"/>
      <c r="Q367" s="712" t="s">
        <v>272</v>
      </c>
      <c r="R367" s="666">
        <v>12</v>
      </c>
      <c r="S367" s="666"/>
      <c r="T367" s="713" t="s">
        <v>2</v>
      </c>
      <c r="U367" s="802">
        <f t="shared" si="19"/>
        <v>0</v>
      </c>
      <c r="V367" s="446"/>
      <c r="W367" s="446"/>
      <c r="X367" s="446"/>
      <c r="Y367" s="452"/>
      <c r="Z367" s="452"/>
      <c r="AA367" s="448">
        <v>1</v>
      </c>
      <c r="AB367" s="448">
        <v>12</v>
      </c>
      <c r="AC367" s="449"/>
      <c r="AD367" s="450"/>
      <c r="AE367" s="451"/>
    </row>
    <row r="368" spans="1:31" s="580" customFormat="1" ht="17.100000000000001" customHeight="1">
      <c r="A368" s="763"/>
      <c r="B368" s="764"/>
      <c r="C368" s="763"/>
      <c r="D368" s="764"/>
      <c r="E368" s="765"/>
      <c r="F368" s="766"/>
      <c r="G368" s="708"/>
      <c r="H368" s="708"/>
      <c r="I368" s="714"/>
      <c r="J368" s="709"/>
      <c r="K368" s="779" t="s">
        <v>719</v>
      </c>
      <c r="L368" s="711">
        <v>1449175</v>
      </c>
      <c r="M368" s="711" t="s">
        <v>595</v>
      </c>
      <c r="N368" s="712" t="s">
        <v>272</v>
      </c>
      <c r="O368" s="666">
        <v>1</v>
      </c>
      <c r="P368" s="666" t="s">
        <v>636</v>
      </c>
      <c r="Q368" s="712" t="s">
        <v>272</v>
      </c>
      <c r="R368" s="666">
        <v>12</v>
      </c>
      <c r="S368" s="666" t="s">
        <v>634</v>
      </c>
      <c r="T368" s="713" t="s">
        <v>2</v>
      </c>
      <c r="U368" s="802">
        <f>L368*O368*R368</f>
        <v>17390100</v>
      </c>
      <c r="V368" s="583"/>
      <c r="W368" s="583"/>
      <c r="X368" s="583"/>
      <c r="Y368" s="589"/>
      <c r="Z368" s="589"/>
      <c r="AA368" s="585"/>
      <c r="AB368" s="585"/>
      <c r="AC368" s="586"/>
      <c r="AD368" s="587"/>
      <c r="AE368" s="588"/>
    </row>
    <row r="369" spans="1:31" s="438" customFormat="1" ht="17.100000000000001" customHeight="1">
      <c r="A369" s="763"/>
      <c r="B369" s="764"/>
      <c r="C369" s="763"/>
      <c r="D369" s="764"/>
      <c r="E369" s="776"/>
      <c r="F369" s="766"/>
      <c r="G369" s="708"/>
      <c r="H369" s="708"/>
      <c r="I369" s="714"/>
      <c r="J369" s="709"/>
      <c r="K369" s="720" t="s">
        <v>720</v>
      </c>
      <c r="L369" s="721">
        <v>400000</v>
      </c>
      <c r="M369" s="721" t="s">
        <v>595</v>
      </c>
      <c r="N369" s="722" t="s">
        <v>272</v>
      </c>
      <c r="O369" s="667">
        <v>1</v>
      </c>
      <c r="P369" s="667" t="s">
        <v>636</v>
      </c>
      <c r="Q369" s="722" t="s">
        <v>272</v>
      </c>
      <c r="R369" s="667">
        <v>12</v>
      </c>
      <c r="S369" s="667" t="s">
        <v>634</v>
      </c>
      <c r="T369" s="723" t="s">
        <v>2</v>
      </c>
      <c r="U369" s="804">
        <f t="shared" si="19"/>
        <v>4800000</v>
      </c>
      <c r="V369" s="446"/>
      <c r="W369" s="446"/>
      <c r="X369" s="446"/>
      <c r="Y369" s="447"/>
      <c r="Z369" s="447"/>
      <c r="AA369" s="448">
        <v>1</v>
      </c>
      <c r="AB369" s="448">
        <v>3</v>
      </c>
      <c r="AC369" s="449"/>
      <c r="AD369" s="450"/>
      <c r="AE369" s="451"/>
    </row>
    <row r="370" spans="1:31" s="438" customFormat="1" ht="17.100000000000001" customHeight="1">
      <c r="A370" s="763"/>
      <c r="B370" s="764"/>
      <c r="C370" s="763"/>
      <c r="D370" s="764"/>
      <c r="E370" s="770" t="s">
        <v>310</v>
      </c>
      <c r="F370" s="771" t="s">
        <v>309</v>
      </c>
      <c r="G370" s="703">
        <v>6600000</v>
      </c>
      <c r="H370" s="703">
        <f>SUM(U371:U372)</f>
        <v>6600000</v>
      </c>
      <c r="I370" s="703">
        <f>H370-G370</f>
        <v>0</v>
      </c>
      <c r="J370" s="736">
        <f>I370/G370*100</f>
        <v>0</v>
      </c>
      <c r="K370" s="659" t="s">
        <v>773</v>
      </c>
      <c r="L370" s="700"/>
      <c r="M370" s="700"/>
      <c r="N370" s="705"/>
      <c r="O370" s="665"/>
      <c r="P370" s="665"/>
      <c r="Q370" s="705"/>
      <c r="R370" s="665"/>
      <c r="S370" s="1156"/>
      <c r="T370" s="1156"/>
      <c r="U370" s="649">
        <f>U371+U372</f>
        <v>6600000</v>
      </c>
      <c r="V370" s="446"/>
      <c r="W370" s="446"/>
      <c r="X370" s="446"/>
      <c r="Y370" s="447">
        <v>3600000</v>
      </c>
      <c r="Z370" s="447"/>
      <c r="AA370" s="448">
        <v>1</v>
      </c>
      <c r="AB370" s="448">
        <v>10</v>
      </c>
      <c r="AC370" s="449"/>
      <c r="AD370" s="450"/>
      <c r="AE370" s="451"/>
    </row>
    <row r="371" spans="1:31" s="580" customFormat="1" ht="17.100000000000001" customHeight="1">
      <c r="A371" s="763"/>
      <c r="B371" s="764"/>
      <c r="C371" s="763"/>
      <c r="D371" s="764"/>
      <c r="E371" s="765"/>
      <c r="F371" s="766"/>
      <c r="G371" s="708"/>
      <c r="H371" s="708"/>
      <c r="I371" s="708"/>
      <c r="J371" s="709"/>
      <c r="K371" s="715" t="s">
        <v>803</v>
      </c>
      <c r="L371" s="711">
        <v>200000</v>
      </c>
      <c r="M371" s="711" t="s">
        <v>595</v>
      </c>
      <c r="N371" s="712" t="s">
        <v>272</v>
      </c>
      <c r="O371" s="666">
        <v>1</v>
      </c>
      <c r="P371" s="666" t="s">
        <v>636</v>
      </c>
      <c r="Q371" s="712" t="s">
        <v>272</v>
      </c>
      <c r="R371" s="666">
        <v>12</v>
      </c>
      <c r="S371" s="666" t="s">
        <v>634</v>
      </c>
      <c r="T371" s="713" t="s">
        <v>2</v>
      </c>
      <c r="U371" s="802">
        <f>L371*O371*R371</f>
        <v>2400000</v>
      </c>
      <c r="V371" s="583"/>
      <c r="W371" s="583"/>
      <c r="X371" s="583"/>
      <c r="Y371" s="584"/>
      <c r="Z371" s="584"/>
      <c r="AA371" s="585"/>
      <c r="AB371" s="585"/>
      <c r="AC371" s="586"/>
      <c r="AD371" s="587"/>
      <c r="AE371" s="588"/>
    </row>
    <row r="372" spans="1:31" s="438" customFormat="1" ht="17.100000000000001" customHeight="1">
      <c r="A372" s="763"/>
      <c r="B372" s="764"/>
      <c r="C372" s="763"/>
      <c r="D372" s="764"/>
      <c r="E372" s="776"/>
      <c r="F372" s="766"/>
      <c r="G372" s="708"/>
      <c r="H372" s="708"/>
      <c r="I372" s="708"/>
      <c r="J372" s="709"/>
      <c r="K372" s="715" t="s">
        <v>721</v>
      </c>
      <c r="L372" s="711">
        <v>100000</v>
      </c>
      <c r="M372" s="711" t="s">
        <v>595</v>
      </c>
      <c r="N372" s="712" t="s">
        <v>272</v>
      </c>
      <c r="O372" s="666">
        <v>42</v>
      </c>
      <c r="P372" s="666" t="s">
        <v>597</v>
      </c>
      <c r="Q372" s="712" t="s">
        <v>272</v>
      </c>
      <c r="R372" s="666">
        <v>1</v>
      </c>
      <c r="S372" s="666" t="s">
        <v>634</v>
      </c>
      <c r="T372" s="713" t="s">
        <v>2</v>
      </c>
      <c r="U372" s="804">
        <f t="shared" si="19"/>
        <v>4200000</v>
      </c>
      <c r="V372" s="446"/>
      <c r="W372" s="446"/>
      <c r="X372" s="446"/>
      <c r="Y372" s="447">
        <v>6600000</v>
      </c>
      <c r="Z372" s="447"/>
      <c r="AA372" s="448">
        <v>1</v>
      </c>
      <c r="AB372" s="448">
        <v>200</v>
      </c>
      <c r="AC372" s="449"/>
      <c r="AD372" s="450"/>
      <c r="AE372" s="451"/>
    </row>
    <row r="373" spans="1:31" s="23" customFormat="1" ht="17.100000000000001" customHeight="1">
      <c r="A373" s="263"/>
      <c r="B373" s="264"/>
      <c r="C373" s="263"/>
      <c r="D373" s="264"/>
      <c r="E373" s="1169" t="s">
        <v>308</v>
      </c>
      <c r="F373" s="1167" t="s">
        <v>307</v>
      </c>
      <c r="G373" s="1202">
        <v>500000</v>
      </c>
      <c r="H373" s="1202">
        <f>SUM(S373)</f>
        <v>500000</v>
      </c>
      <c r="I373" s="1208">
        <f>H373-G373</f>
        <v>0</v>
      </c>
      <c r="J373" s="1206">
        <f>I373/G373*100</f>
        <v>0</v>
      </c>
      <c r="K373" s="850" t="s">
        <v>774</v>
      </c>
      <c r="L373" s="933"/>
      <c r="M373" s="933"/>
      <c r="N373" s="393"/>
      <c r="O373" s="934"/>
      <c r="P373" s="934"/>
      <c r="Q373" s="393"/>
      <c r="R373" s="934"/>
      <c r="S373" s="1152">
        <f>U374</f>
        <v>500000</v>
      </c>
      <c r="T373" s="1152"/>
      <c r="U373" s="1153"/>
      <c r="V373" s="90"/>
      <c r="W373" s="90"/>
      <c r="X373" s="90"/>
      <c r="Y373" s="935"/>
      <c r="Z373" s="935"/>
      <c r="AA373" s="134">
        <v>1</v>
      </c>
      <c r="AB373" s="134">
        <v>2</v>
      </c>
      <c r="AC373" s="936"/>
      <c r="AD373" s="937"/>
      <c r="AE373" s="938"/>
    </row>
    <row r="374" spans="1:31" s="23" customFormat="1" ht="17.100000000000001" customHeight="1">
      <c r="A374" s="263"/>
      <c r="B374" s="264"/>
      <c r="C374" s="263"/>
      <c r="D374" s="264"/>
      <c r="E374" s="1170"/>
      <c r="F374" s="1168"/>
      <c r="G374" s="1203"/>
      <c r="H374" s="1203"/>
      <c r="I374" s="1209"/>
      <c r="J374" s="1207"/>
      <c r="K374" s="218" t="s">
        <v>36</v>
      </c>
      <c r="L374" s="939">
        <v>500000</v>
      </c>
      <c r="M374" s="939" t="s">
        <v>595</v>
      </c>
      <c r="N374" s="140" t="s">
        <v>272</v>
      </c>
      <c r="O374" s="940">
        <v>1</v>
      </c>
      <c r="P374" s="940" t="s">
        <v>636</v>
      </c>
      <c r="Q374" s="140" t="s">
        <v>272</v>
      </c>
      <c r="R374" s="940">
        <v>1</v>
      </c>
      <c r="S374" s="940" t="s">
        <v>634</v>
      </c>
      <c r="T374" s="841" t="s">
        <v>2</v>
      </c>
      <c r="U374" s="802">
        <f>L374*O374*R374</f>
        <v>500000</v>
      </c>
      <c r="V374" s="90"/>
      <c r="W374" s="90"/>
      <c r="X374" s="90"/>
      <c r="Y374" s="935"/>
      <c r="Z374" s="935"/>
      <c r="AA374" s="134"/>
      <c r="AB374" s="134"/>
      <c r="AC374" s="936"/>
      <c r="AD374" s="937"/>
      <c r="AE374" s="938"/>
    </row>
    <row r="375" spans="1:31" s="23" customFormat="1" ht="17.100000000000001" customHeight="1">
      <c r="A375" s="263"/>
      <c r="B375" s="264"/>
      <c r="C375" s="263"/>
      <c r="D375" s="264"/>
      <c r="E375" s="941" t="s">
        <v>558</v>
      </c>
      <c r="F375" s="260" t="s">
        <v>560</v>
      </c>
      <c r="G375" s="319">
        <v>4800000</v>
      </c>
      <c r="H375" s="319">
        <f>SUM(S375)</f>
        <v>4800000</v>
      </c>
      <c r="I375" s="319">
        <f>H375-G375</f>
        <v>0</v>
      </c>
      <c r="J375" s="244"/>
      <c r="K375" s="850" t="s">
        <v>775</v>
      </c>
      <c r="L375" s="933"/>
      <c r="M375" s="933"/>
      <c r="N375" s="393"/>
      <c r="O375" s="934"/>
      <c r="P375" s="934"/>
      <c r="Q375" s="393"/>
      <c r="R375" s="934"/>
      <c r="S375" s="1152">
        <f>U376</f>
        <v>4800000</v>
      </c>
      <c r="T375" s="1152"/>
      <c r="U375" s="1153"/>
      <c r="V375" s="90"/>
      <c r="W375" s="90"/>
      <c r="X375" s="90"/>
      <c r="Y375" s="935"/>
      <c r="Z375" s="935"/>
      <c r="AA375" s="134"/>
      <c r="AB375" s="134"/>
      <c r="AC375" s="936"/>
      <c r="AD375" s="937"/>
      <c r="AE375" s="938"/>
    </row>
    <row r="376" spans="1:31" s="23" customFormat="1" ht="17.100000000000001" customHeight="1">
      <c r="A376" s="263"/>
      <c r="B376" s="264"/>
      <c r="C376" s="263"/>
      <c r="D376" s="264"/>
      <c r="E376" s="239"/>
      <c r="F376" s="259"/>
      <c r="G376" s="323"/>
      <c r="H376" s="323"/>
      <c r="I376" s="323"/>
      <c r="J376" s="240"/>
      <c r="K376" s="218" t="s">
        <v>559</v>
      </c>
      <c r="L376" s="939">
        <v>80000</v>
      </c>
      <c r="M376" s="939" t="s">
        <v>595</v>
      </c>
      <c r="N376" s="140" t="s">
        <v>272</v>
      </c>
      <c r="O376" s="940">
        <v>1</v>
      </c>
      <c r="P376" s="940" t="s">
        <v>636</v>
      </c>
      <c r="Q376" s="140" t="s">
        <v>272</v>
      </c>
      <c r="R376" s="940">
        <v>60</v>
      </c>
      <c r="S376" s="940" t="s">
        <v>606</v>
      </c>
      <c r="T376" s="841" t="s">
        <v>2</v>
      </c>
      <c r="U376" s="802">
        <f>L376*O376*R376</f>
        <v>4800000</v>
      </c>
      <c r="V376" s="90"/>
      <c r="W376" s="90"/>
      <c r="X376" s="90"/>
      <c r="Y376" s="935"/>
      <c r="Z376" s="935"/>
      <c r="AA376" s="134"/>
      <c r="AB376" s="134"/>
      <c r="AC376" s="936"/>
      <c r="AD376" s="937"/>
      <c r="AE376" s="938"/>
    </row>
    <row r="377" spans="1:31" s="438" customFormat="1" ht="17.100000000000001" customHeight="1">
      <c r="A377" s="763"/>
      <c r="B377" s="764"/>
      <c r="C377" s="763"/>
      <c r="D377" s="764"/>
      <c r="E377" s="798" t="s">
        <v>306</v>
      </c>
      <c r="F377" s="771" t="s">
        <v>305</v>
      </c>
      <c r="G377" s="703">
        <v>3600000</v>
      </c>
      <c r="H377" s="703">
        <f>SUM(S377)</f>
        <v>4800000</v>
      </c>
      <c r="I377" s="657">
        <f>H377-G377</f>
        <v>1200000</v>
      </c>
      <c r="J377" s="736">
        <f>I377/G377*100</f>
        <v>33.333333333333329</v>
      </c>
      <c r="K377" s="659" t="s">
        <v>776</v>
      </c>
      <c r="L377" s="700"/>
      <c r="M377" s="700"/>
      <c r="N377" s="705"/>
      <c r="O377" s="665"/>
      <c r="P377" s="665"/>
      <c r="Q377" s="705"/>
      <c r="R377" s="665"/>
      <c r="S377" s="1152">
        <f>U378</f>
        <v>4800000</v>
      </c>
      <c r="T377" s="1152"/>
      <c r="U377" s="1153"/>
      <c r="V377" s="446"/>
      <c r="W377" s="446"/>
      <c r="X377" s="446"/>
      <c r="Y377" s="447"/>
      <c r="Z377" s="447"/>
      <c r="AA377" s="448">
        <v>68</v>
      </c>
      <c r="AB377" s="448">
        <v>12</v>
      </c>
      <c r="AC377" s="449"/>
      <c r="AD377" s="450"/>
      <c r="AE377" s="451"/>
    </row>
    <row r="378" spans="1:31" s="580" customFormat="1" ht="17.100000000000001" customHeight="1">
      <c r="A378" s="763"/>
      <c r="B378" s="764"/>
      <c r="C378" s="763"/>
      <c r="D378" s="764"/>
      <c r="E378" s="653"/>
      <c r="F378" s="769"/>
      <c r="G378" s="689"/>
      <c r="H378" s="689"/>
      <c r="I378" s="689"/>
      <c r="J378" s="719"/>
      <c r="K378" s="720" t="s">
        <v>722</v>
      </c>
      <c r="L378" s="721">
        <v>400000</v>
      </c>
      <c r="M378" s="721" t="s">
        <v>595</v>
      </c>
      <c r="N378" s="722" t="s">
        <v>272</v>
      </c>
      <c r="O378" s="667">
        <v>1</v>
      </c>
      <c r="P378" s="667" t="s">
        <v>636</v>
      </c>
      <c r="Q378" s="722" t="s">
        <v>272</v>
      </c>
      <c r="R378" s="667">
        <v>12</v>
      </c>
      <c r="S378" s="667" t="s">
        <v>604</v>
      </c>
      <c r="T378" s="723" t="s">
        <v>2</v>
      </c>
      <c r="U378" s="804">
        <f>L378*O378*R378</f>
        <v>4800000</v>
      </c>
      <c r="V378" s="583"/>
      <c r="W378" s="583"/>
      <c r="X378" s="583"/>
      <c r="Y378" s="584"/>
      <c r="Z378" s="584"/>
      <c r="AA378" s="585"/>
      <c r="AB378" s="585"/>
      <c r="AC378" s="586"/>
      <c r="AD378" s="587"/>
      <c r="AE378" s="588"/>
    </row>
    <row r="379" spans="1:31" s="438" customFormat="1" ht="17.100000000000001" customHeight="1">
      <c r="A379" s="763"/>
      <c r="B379" s="764"/>
      <c r="C379" s="763"/>
      <c r="D379" s="764"/>
      <c r="E379" s="765" t="s">
        <v>304</v>
      </c>
      <c r="F379" s="766" t="s">
        <v>303</v>
      </c>
      <c r="G379" s="708">
        <v>16300000</v>
      </c>
      <c r="H379" s="708">
        <f>SUM(U381:U383)</f>
        <v>19900000</v>
      </c>
      <c r="I379" s="657">
        <f>H379-G379</f>
        <v>3600000</v>
      </c>
      <c r="J379" s="709">
        <f>I379/G379*100</f>
        <v>22.085889570552148</v>
      </c>
      <c r="K379" s="659" t="s">
        <v>777</v>
      </c>
      <c r="L379" s="711"/>
      <c r="M379" s="711"/>
      <c r="N379" s="712"/>
      <c r="O379" s="666"/>
      <c r="P379" s="666"/>
      <c r="Q379" s="712"/>
      <c r="R379" s="666"/>
      <c r="S379" s="1152">
        <f>U381+U382+U383</f>
        <v>19900000</v>
      </c>
      <c r="T379" s="1152"/>
      <c r="U379" s="1153"/>
      <c r="V379" s="446"/>
      <c r="W379" s="446"/>
      <c r="X379" s="446"/>
      <c r="Y379" s="452"/>
      <c r="Z379" s="452"/>
      <c r="AA379" s="448">
        <v>1</v>
      </c>
      <c r="AB379" s="448">
        <v>12</v>
      </c>
      <c r="AC379" s="449"/>
      <c r="AD379" s="450"/>
      <c r="AE379" s="451"/>
    </row>
    <row r="380" spans="1:31" s="438" customFormat="1" ht="16.5" hidden="1" customHeight="1">
      <c r="A380" s="763"/>
      <c r="B380" s="764"/>
      <c r="C380" s="763"/>
      <c r="D380" s="764"/>
      <c r="E380" s="765"/>
      <c r="F380" s="766"/>
      <c r="G380" s="708"/>
      <c r="H380" s="708"/>
      <c r="I380" s="708"/>
      <c r="J380" s="709"/>
      <c r="K380" s="715" t="s">
        <v>302</v>
      </c>
      <c r="L380" s="711"/>
      <c r="M380" s="711"/>
      <c r="N380" s="712" t="s">
        <v>272</v>
      </c>
      <c r="O380" s="666">
        <v>1</v>
      </c>
      <c r="P380" s="666"/>
      <c r="Q380" s="712" t="s">
        <v>272</v>
      </c>
      <c r="R380" s="666">
        <v>12</v>
      </c>
      <c r="S380" s="666"/>
      <c r="T380" s="713" t="s">
        <v>2</v>
      </c>
      <c r="U380" s="802">
        <f t="shared" si="19"/>
        <v>0</v>
      </c>
      <c r="V380" s="446"/>
      <c r="W380" s="446"/>
      <c r="X380" s="446"/>
      <c r="Y380" s="452"/>
      <c r="Z380" s="452"/>
      <c r="AA380" s="448">
        <v>1</v>
      </c>
      <c r="AB380" s="448">
        <v>12</v>
      </c>
      <c r="AC380" s="449"/>
      <c r="AD380" s="450"/>
      <c r="AE380" s="451"/>
    </row>
    <row r="381" spans="1:31" s="580" customFormat="1" ht="16.5" customHeight="1">
      <c r="A381" s="763"/>
      <c r="B381" s="764"/>
      <c r="C381" s="763"/>
      <c r="D381" s="764"/>
      <c r="E381" s="765"/>
      <c r="F381" s="766"/>
      <c r="G381" s="708"/>
      <c r="H381" s="708"/>
      <c r="I381" s="708"/>
      <c r="J381" s="709"/>
      <c r="K381" s="715" t="s">
        <v>723</v>
      </c>
      <c r="L381" s="711">
        <v>1500000</v>
      </c>
      <c r="M381" s="711" t="s">
        <v>595</v>
      </c>
      <c r="N381" s="712" t="s">
        <v>272</v>
      </c>
      <c r="O381" s="666">
        <v>1</v>
      </c>
      <c r="P381" s="666" t="s">
        <v>636</v>
      </c>
      <c r="Q381" s="712" t="s">
        <v>272</v>
      </c>
      <c r="R381" s="666">
        <v>12</v>
      </c>
      <c r="S381" s="666" t="s">
        <v>634</v>
      </c>
      <c r="T381" s="713" t="s">
        <v>2</v>
      </c>
      <c r="U381" s="802">
        <f>L381*O381*R381</f>
        <v>18000000</v>
      </c>
      <c r="V381" s="583"/>
      <c r="W381" s="583"/>
      <c r="X381" s="583"/>
      <c r="Y381" s="589"/>
      <c r="Z381" s="589"/>
      <c r="AA381" s="585"/>
      <c r="AB381" s="585"/>
      <c r="AC381" s="586"/>
      <c r="AD381" s="587"/>
      <c r="AE381" s="588"/>
    </row>
    <row r="382" spans="1:31" s="438" customFormat="1" ht="17.100000000000001" customHeight="1">
      <c r="A382" s="763"/>
      <c r="B382" s="764"/>
      <c r="C382" s="763"/>
      <c r="D382" s="764"/>
      <c r="E382" s="765"/>
      <c r="F382" s="766"/>
      <c r="G382" s="708"/>
      <c r="H382" s="708"/>
      <c r="I382" s="708"/>
      <c r="J382" s="709"/>
      <c r="K382" s="715" t="s">
        <v>726</v>
      </c>
      <c r="L382" s="711">
        <v>300000</v>
      </c>
      <c r="M382" s="711" t="s">
        <v>595</v>
      </c>
      <c r="N382" s="712" t="s">
        <v>272</v>
      </c>
      <c r="O382" s="666">
        <v>1</v>
      </c>
      <c r="P382" s="666" t="s">
        <v>636</v>
      </c>
      <c r="Q382" s="712" t="s">
        <v>272</v>
      </c>
      <c r="R382" s="666">
        <v>6</v>
      </c>
      <c r="S382" s="666" t="s">
        <v>634</v>
      </c>
      <c r="T382" s="713" t="s">
        <v>2</v>
      </c>
      <c r="U382" s="802">
        <f t="shared" si="19"/>
        <v>1800000</v>
      </c>
      <c r="V382" s="446"/>
      <c r="W382" s="446"/>
      <c r="X382" s="446"/>
      <c r="Y382" s="447"/>
      <c r="Z382" s="447"/>
      <c r="AA382" s="448">
        <v>1</v>
      </c>
      <c r="AB382" s="448">
        <v>12</v>
      </c>
      <c r="AC382" s="449"/>
      <c r="AD382" s="450"/>
      <c r="AE382" s="451"/>
    </row>
    <row r="383" spans="1:31" s="438" customFormat="1" ht="17.100000000000001" customHeight="1">
      <c r="A383" s="763"/>
      <c r="B383" s="764"/>
      <c r="C383" s="763"/>
      <c r="D383" s="764"/>
      <c r="E383" s="769"/>
      <c r="F383" s="769"/>
      <c r="G383" s="689"/>
      <c r="H383" s="689"/>
      <c r="I383" s="689"/>
      <c r="J383" s="719"/>
      <c r="K383" s="720" t="s">
        <v>724</v>
      </c>
      <c r="L383" s="721">
        <v>50000</v>
      </c>
      <c r="M383" s="721" t="s">
        <v>595</v>
      </c>
      <c r="N383" s="722" t="s">
        <v>272</v>
      </c>
      <c r="O383" s="667">
        <v>1</v>
      </c>
      <c r="P383" s="667" t="s">
        <v>636</v>
      </c>
      <c r="Q383" s="722" t="s">
        <v>272</v>
      </c>
      <c r="R383" s="667">
        <v>2</v>
      </c>
      <c r="S383" s="667" t="s">
        <v>634</v>
      </c>
      <c r="T383" s="723" t="s">
        <v>2</v>
      </c>
      <c r="U383" s="804">
        <f t="shared" si="19"/>
        <v>100000</v>
      </c>
      <c r="V383" s="446"/>
      <c r="W383" s="446"/>
      <c r="X383" s="446"/>
      <c r="Y383" s="452"/>
      <c r="Z383" s="452"/>
      <c r="AA383" s="448">
        <v>1</v>
      </c>
      <c r="AB383" s="448">
        <v>2</v>
      </c>
      <c r="AC383" s="449"/>
      <c r="AD383" s="450"/>
      <c r="AE383" s="451"/>
    </row>
    <row r="384" spans="1:31" s="438" customFormat="1" ht="17.100000000000001" customHeight="1">
      <c r="A384" s="763"/>
      <c r="B384" s="764"/>
      <c r="C384" s="759" t="s">
        <v>301</v>
      </c>
      <c r="D384" s="1161" t="s">
        <v>300</v>
      </c>
      <c r="E384" s="1162"/>
      <c r="F384" s="1163"/>
      <c r="G384" s="689">
        <f>SUM(G385:G392)</f>
        <v>1900000</v>
      </c>
      <c r="H384" s="689">
        <f>SUM(H385:H392)</f>
        <v>1900000</v>
      </c>
      <c r="I384" s="703">
        <f>H384-G384</f>
        <v>0</v>
      </c>
      <c r="J384" s="719">
        <f>I384/G384*100</f>
        <v>0</v>
      </c>
      <c r="K384" s="782"/>
      <c r="L384" s="721"/>
      <c r="M384" s="721"/>
      <c r="N384" s="722"/>
      <c r="O384" s="667"/>
      <c r="P384" s="667"/>
      <c r="Q384" s="722"/>
      <c r="R384" s="667"/>
      <c r="S384" s="667"/>
      <c r="T384" s="723"/>
      <c r="U384" s="803"/>
      <c r="V384" s="446"/>
      <c r="W384" s="446"/>
      <c r="X384" s="446"/>
      <c r="Y384" s="452"/>
      <c r="Z384" s="452"/>
      <c r="AA384" s="448"/>
      <c r="AB384" s="448"/>
      <c r="AC384" s="449"/>
      <c r="AD384" s="450"/>
      <c r="AE384" s="451"/>
    </row>
    <row r="385" spans="1:31" s="438" customFormat="1" ht="17.100000000000001" customHeight="1">
      <c r="A385" s="763"/>
      <c r="B385" s="764"/>
      <c r="C385" s="760"/>
      <c r="D385" s="761"/>
      <c r="E385" s="770" t="s">
        <v>299</v>
      </c>
      <c r="F385" s="771" t="s">
        <v>298</v>
      </c>
      <c r="G385" s="703">
        <v>1200000</v>
      </c>
      <c r="H385" s="703">
        <f>SUM(U386:U387)</f>
        <v>1200000</v>
      </c>
      <c r="I385" s="657">
        <f>H385-G385</f>
        <v>0</v>
      </c>
      <c r="J385" s="736">
        <f>I385/G385*100</f>
        <v>0</v>
      </c>
      <c r="K385" s="659" t="s">
        <v>778</v>
      </c>
      <c r="L385" s="783"/>
      <c r="M385" s="783"/>
      <c r="N385" s="705"/>
      <c r="O385" s="672"/>
      <c r="P385" s="672"/>
      <c r="Q385" s="705"/>
      <c r="R385" s="672"/>
      <c r="S385" s="1152">
        <f>U386+U387</f>
        <v>1200000</v>
      </c>
      <c r="T385" s="1152"/>
      <c r="U385" s="1153"/>
      <c r="V385" s="446"/>
      <c r="W385" s="446"/>
      <c r="X385" s="446"/>
      <c r="Y385" s="447"/>
      <c r="Z385" s="447"/>
      <c r="AA385" s="448">
        <v>1</v>
      </c>
      <c r="AB385" s="448">
        <v>4</v>
      </c>
      <c r="AC385" s="449"/>
      <c r="AD385" s="450"/>
      <c r="AE385" s="451"/>
    </row>
    <row r="386" spans="1:31" s="580" customFormat="1" ht="17.100000000000001" customHeight="1">
      <c r="A386" s="763"/>
      <c r="B386" s="764"/>
      <c r="C386" s="763"/>
      <c r="D386" s="764"/>
      <c r="E386" s="765"/>
      <c r="F386" s="766"/>
      <c r="G386" s="708"/>
      <c r="H386" s="708"/>
      <c r="I386" s="708"/>
      <c r="J386" s="709"/>
      <c r="K386" s="697" t="s">
        <v>725</v>
      </c>
      <c r="L386" s="788">
        <v>200000</v>
      </c>
      <c r="M386" s="788" t="s">
        <v>595</v>
      </c>
      <c r="N386" s="712" t="s">
        <v>272</v>
      </c>
      <c r="O386" s="673">
        <v>1</v>
      </c>
      <c r="P386" s="673" t="s">
        <v>636</v>
      </c>
      <c r="Q386" s="712" t="s">
        <v>272</v>
      </c>
      <c r="R386" s="673">
        <v>4</v>
      </c>
      <c r="S386" s="673" t="s">
        <v>634</v>
      </c>
      <c r="T386" s="748" t="s">
        <v>2</v>
      </c>
      <c r="U386" s="802">
        <f t="shared" si="19"/>
        <v>800000</v>
      </c>
      <c r="V386" s="583"/>
      <c r="W386" s="583"/>
      <c r="X386" s="583"/>
      <c r="Y386" s="584"/>
      <c r="Z386" s="584"/>
      <c r="AA386" s="585"/>
      <c r="AB386" s="585"/>
      <c r="AC386" s="586"/>
      <c r="AD386" s="587"/>
      <c r="AE386" s="588"/>
    </row>
    <row r="387" spans="1:31" s="438" customFormat="1" ht="17.100000000000001" customHeight="1">
      <c r="A387" s="763"/>
      <c r="B387" s="764"/>
      <c r="C387" s="763"/>
      <c r="D387" s="764"/>
      <c r="E387" s="776"/>
      <c r="F387" s="769"/>
      <c r="G387" s="689"/>
      <c r="H387" s="689"/>
      <c r="I387" s="784"/>
      <c r="J387" s="691"/>
      <c r="K387" s="720" t="s">
        <v>727</v>
      </c>
      <c r="L387" s="721">
        <v>200000</v>
      </c>
      <c r="M387" s="721" t="s">
        <v>595</v>
      </c>
      <c r="N387" s="722" t="s">
        <v>272</v>
      </c>
      <c r="O387" s="667">
        <v>1</v>
      </c>
      <c r="P387" s="667" t="s">
        <v>636</v>
      </c>
      <c r="Q387" s="722" t="s">
        <v>272</v>
      </c>
      <c r="R387" s="667">
        <v>2</v>
      </c>
      <c r="S387" s="667" t="s">
        <v>634</v>
      </c>
      <c r="T387" s="723" t="s">
        <v>2</v>
      </c>
      <c r="U387" s="804">
        <f t="shared" si="19"/>
        <v>400000</v>
      </c>
      <c r="V387" s="446"/>
      <c r="W387" s="446"/>
      <c r="X387" s="446"/>
      <c r="Y387" s="452"/>
      <c r="Z387" s="452"/>
      <c r="AA387" s="448">
        <v>10</v>
      </c>
      <c r="AB387" s="448">
        <v>1</v>
      </c>
      <c r="AC387" s="449"/>
      <c r="AD387" s="450"/>
      <c r="AE387" s="451"/>
    </row>
    <row r="388" spans="1:31" s="438" customFormat="1" ht="17.100000000000001" customHeight="1">
      <c r="A388" s="763"/>
      <c r="B388" s="764"/>
      <c r="C388" s="763"/>
      <c r="D388" s="764"/>
      <c r="E388" s="758" t="s">
        <v>297</v>
      </c>
      <c r="F388" s="766" t="s">
        <v>296</v>
      </c>
      <c r="G388" s="708">
        <v>700000</v>
      </c>
      <c r="H388" s="708">
        <f>SUM(U389:U390)</f>
        <v>700000</v>
      </c>
      <c r="I388" s="708">
        <f>H388-G388</f>
        <v>0</v>
      </c>
      <c r="J388" s="709">
        <f>I388/G388*100</f>
        <v>0</v>
      </c>
      <c r="K388" s="661" t="s">
        <v>779</v>
      </c>
      <c r="L388" s="788"/>
      <c r="M388" s="788"/>
      <c r="N388" s="712"/>
      <c r="O388" s="673"/>
      <c r="P388" s="673"/>
      <c r="Q388" s="712"/>
      <c r="R388" s="673"/>
      <c r="S388" s="1152">
        <f>U389+U390</f>
        <v>700000</v>
      </c>
      <c r="T388" s="1152"/>
      <c r="U388" s="1153"/>
      <c r="V388" s="446"/>
      <c r="W388" s="446"/>
      <c r="X388" s="446"/>
      <c r="Y388" s="452"/>
      <c r="Z388" s="452"/>
      <c r="AA388" s="448">
        <v>1</v>
      </c>
      <c r="AB388" s="448">
        <v>5</v>
      </c>
      <c r="AC388" s="449"/>
      <c r="AD388" s="450"/>
      <c r="AE388" s="451"/>
    </row>
    <row r="389" spans="1:31" s="580" customFormat="1" ht="17.100000000000001" customHeight="1">
      <c r="A389" s="763"/>
      <c r="B389" s="764"/>
      <c r="C389" s="763"/>
      <c r="D389" s="764"/>
      <c r="E389" s="758"/>
      <c r="F389" s="766"/>
      <c r="G389" s="708"/>
      <c r="H389" s="708"/>
      <c r="I389" s="708"/>
      <c r="J389" s="709"/>
      <c r="K389" s="697" t="s">
        <v>728</v>
      </c>
      <c r="L389" s="788">
        <v>50000</v>
      </c>
      <c r="M389" s="788" t="s">
        <v>595</v>
      </c>
      <c r="N389" s="712" t="s">
        <v>272</v>
      </c>
      <c r="O389" s="673">
        <v>1</v>
      </c>
      <c r="P389" s="673" t="s">
        <v>636</v>
      </c>
      <c r="Q389" s="712" t="s">
        <v>272</v>
      </c>
      <c r="R389" s="673">
        <v>4</v>
      </c>
      <c r="S389" s="673" t="s">
        <v>634</v>
      </c>
      <c r="T389" s="748" t="s">
        <v>2</v>
      </c>
      <c r="U389" s="802">
        <f t="shared" si="19"/>
        <v>200000</v>
      </c>
      <c r="V389" s="583"/>
      <c r="W389" s="583"/>
      <c r="X389" s="583"/>
      <c r="Y389" s="589"/>
      <c r="Z389" s="589"/>
      <c r="AA389" s="585"/>
      <c r="AB389" s="585"/>
      <c r="AC389" s="586"/>
      <c r="AD389" s="587"/>
      <c r="AE389" s="588"/>
    </row>
    <row r="390" spans="1:31" s="438" customFormat="1" ht="17.100000000000001" customHeight="1">
      <c r="A390" s="763"/>
      <c r="B390" s="764"/>
      <c r="C390" s="763"/>
      <c r="D390" s="764"/>
      <c r="E390" s="778"/>
      <c r="F390" s="769"/>
      <c r="G390" s="689"/>
      <c r="H390" s="689"/>
      <c r="I390" s="784"/>
      <c r="J390" s="691"/>
      <c r="K390" s="720" t="s">
        <v>729</v>
      </c>
      <c r="L390" s="721">
        <v>100000</v>
      </c>
      <c r="M390" s="721" t="s">
        <v>595</v>
      </c>
      <c r="N390" s="722" t="s">
        <v>272</v>
      </c>
      <c r="O390" s="667">
        <v>1</v>
      </c>
      <c r="P390" s="667" t="s">
        <v>636</v>
      </c>
      <c r="Q390" s="722" t="s">
        <v>272</v>
      </c>
      <c r="R390" s="667">
        <v>5</v>
      </c>
      <c r="S390" s="667" t="s">
        <v>634</v>
      </c>
      <c r="T390" s="723" t="s">
        <v>2</v>
      </c>
      <c r="U390" s="804">
        <f t="shared" si="19"/>
        <v>500000</v>
      </c>
      <c r="V390" s="446"/>
      <c r="W390" s="446"/>
      <c r="X390" s="446"/>
      <c r="Y390" s="452"/>
      <c r="Z390" s="452"/>
      <c r="AA390" s="448">
        <v>1</v>
      </c>
      <c r="AB390" s="448">
        <v>2</v>
      </c>
      <c r="AC390" s="449"/>
      <c r="AD390" s="450"/>
      <c r="AE390" s="451"/>
    </row>
    <row r="391" spans="1:31" s="438" customFormat="1" ht="17.100000000000001" hidden="1" customHeight="1">
      <c r="A391" s="763"/>
      <c r="B391" s="764"/>
      <c r="C391" s="763"/>
      <c r="D391" s="764"/>
      <c r="E391" s="781" t="s">
        <v>295</v>
      </c>
      <c r="F391" s="780" t="s">
        <v>294</v>
      </c>
      <c r="G391" s="696">
        <v>0</v>
      </c>
      <c r="H391" s="696">
        <f>SUM(U391:U392)</f>
        <v>0</v>
      </c>
      <c r="I391" s="785">
        <f>H391-G391</f>
        <v>0</v>
      </c>
      <c r="J391" s="719" t="e">
        <f>I391/G391*100</f>
        <v>#DIV/0!</v>
      </c>
      <c r="K391" s="725" t="s">
        <v>31</v>
      </c>
      <c r="L391" s="786">
        <v>0</v>
      </c>
      <c r="M391" s="786"/>
      <c r="N391" s="727" t="s">
        <v>272</v>
      </c>
      <c r="O391" s="674">
        <v>1</v>
      </c>
      <c r="P391" s="674"/>
      <c r="Q391" s="727" t="s">
        <v>272</v>
      </c>
      <c r="R391" s="674">
        <v>12</v>
      </c>
      <c r="S391" s="674"/>
      <c r="T391" s="701" t="s">
        <v>2</v>
      </c>
      <c r="U391" s="803">
        <f t="shared" si="19"/>
        <v>0</v>
      </c>
      <c r="V391" s="446"/>
      <c r="W391" s="446"/>
      <c r="X391" s="446"/>
      <c r="Y391" s="447"/>
      <c r="Z391" s="447"/>
      <c r="AA391" s="448">
        <v>13</v>
      </c>
      <c r="AB391" s="448">
        <v>1</v>
      </c>
      <c r="AC391" s="449"/>
      <c r="AD391" s="450"/>
      <c r="AE391" s="451"/>
    </row>
    <row r="392" spans="1:31" s="438" customFormat="1" ht="17.100000000000001" hidden="1" customHeight="1">
      <c r="A392" s="763"/>
      <c r="B392" s="764"/>
      <c r="C392" s="773"/>
      <c r="D392" s="774"/>
      <c r="E392" s="758"/>
      <c r="F392" s="766"/>
      <c r="G392" s="708"/>
      <c r="H392" s="708"/>
      <c r="I392" s="733"/>
      <c r="J392" s="787"/>
      <c r="K392" s="715"/>
      <c r="L392" s="788"/>
      <c r="M392" s="788"/>
      <c r="N392" s="712" t="s">
        <v>272</v>
      </c>
      <c r="O392" s="673">
        <v>1</v>
      </c>
      <c r="P392" s="673"/>
      <c r="Q392" s="712" t="s">
        <v>272</v>
      </c>
      <c r="R392" s="673">
        <v>12</v>
      </c>
      <c r="S392" s="673"/>
      <c r="T392" s="713" t="s">
        <v>2</v>
      </c>
      <c r="U392" s="803">
        <f t="shared" si="19"/>
        <v>0</v>
      </c>
      <c r="V392" s="446"/>
      <c r="W392" s="446"/>
      <c r="X392" s="446"/>
      <c r="Y392" s="452"/>
      <c r="Z392" s="452"/>
      <c r="AA392" s="448">
        <v>1</v>
      </c>
      <c r="AB392" s="448">
        <v>12</v>
      </c>
      <c r="AC392" s="449"/>
      <c r="AD392" s="450"/>
      <c r="AE392" s="451"/>
    </row>
    <row r="393" spans="1:31" s="438" customFormat="1" ht="17.100000000000001" customHeight="1">
      <c r="A393" s="763"/>
      <c r="B393" s="764"/>
      <c r="C393" s="759" t="s">
        <v>293</v>
      </c>
      <c r="D393" s="1161" t="s">
        <v>292</v>
      </c>
      <c r="E393" s="1162"/>
      <c r="F393" s="1163"/>
      <c r="G393" s="696">
        <f>SUM(G394:G438)</f>
        <v>143392426</v>
      </c>
      <c r="H393" s="696">
        <f>SUM(H394,H411,H423,H434,H437)</f>
        <v>143099000</v>
      </c>
      <c r="I393" s="657">
        <f>H393-G393</f>
        <v>-293426</v>
      </c>
      <c r="J393" s="744">
        <f>I393/G393*100</f>
        <v>-0.20463144964155919</v>
      </c>
      <c r="K393" s="789"/>
      <c r="L393" s="790"/>
      <c r="M393" s="790"/>
      <c r="N393" s="727"/>
      <c r="O393" s="671"/>
      <c r="P393" s="671"/>
      <c r="Q393" s="727"/>
      <c r="R393" s="671"/>
      <c r="S393" s="671"/>
      <c r="T393" s="791"/>
      <c r="U393" s="803"/>
      <c r="V393" s="446"/>
      <c r="W393" s="446"/>
      <c r="X393" s="446"/>
      <c r="Y393" s="452"/>
      <c r="Z393" s="452"/>
      <c r="AA393" s="448"/>
      <c r="AB393" s="448"/>
      <c r="AC393" s="449"/>
      <c r="AD393" s="450"/>
      <c r="AE393" s="451"/>
    </row>
    <row r="394" spans="1:31" s="438" customFormat="1" ht="17.100000000000001" customHeight="1">
      <c r="A394" s="763"/>
      <c r="B394" s="764"/>
      <c r="C394" s="760"/>
      <c r="D394" s="761"/>
      <c r="E394" s="792">
        <v>332</v>
      </c>
      <c r="F394" s="793" t="s">
        <v>291</v>
      </c>
      <c r="G394" s="703">
        <v>50792426</v>
      </c>
      <c r="H394" s="703">
        <f>SUM(U396:U410)</f>
        <v>46654000</v>
      </c>
      <c r="I394" s="657">
        <f>H394-G394</f>
        <v>-4138426</v>
      </c>
      <c r="J394" s="736">
        <f>I394/G394*100</f>
        <v>-8.1477226545548334</v>
      </c>
      <c r="K394" s="659" t="s">
        <v>780</v>
      </c>
      <c r="L394" s="700"/>
      <c r="M394" s="700"/>
      <c r="N394" s="705"/>
      <c r="O394" s="665"/>
      <c r="P394" s="665"/>
      <c r="Q394" s="705"/>
      <c r="R394" s="665"/>
      <c r="S394" s="1152">
        <f>U396+U397+U400+U401+U405+U407+U410</f>
        <v>46654000</v>
      </c>
      <c r="T394" s="1152"/>
      <c r="U394" s="1153"/>
      <c r="V394" s="446"/>
      <c r="W394" s="446"/>
      <c r="X394" s="446"/>
      <c r="Y394" s="452"/>
      <c r="Z394" s="452"/>
      <c r="AA394" s="448">
        <v>1</v>
      </c>
      <c r="AB394" s="448">
        <v>1</v>
      </c>
      <c r="AC394" s="449"/>
      <c r="AD394" s="450"/>
      <c r="AE394" s="451"/>
    </row>
    <row r="395" spans="1:31" s="438" customFormat="1" ht="17.100000000000001" hidden="1" customHeight="1">
      <c r="A395" s="763"/>
      <c r="B395" s="764"/>
      <c r="C395" s="763"/>
      <c r="D395" s="764"/>
      <c r="E395" s="758"/>
      <c r="F395" s="794"/>
      <c r="G395" s="708"/>
      <c r="H395" s="708"/>
      <c r="I395" s="708"/>
      <c r="J395" s="787"/>
      <c r="K395" s="715" t="s">
        <v>545</v>
      </c>
      <c r="L395" s="711">
        <v>0</v>
      </c>
      <c r="M395" s="711"/>
      <c r="N395" s="712" t="s">
        <v>272</v>
      </c>
      <c r="O395" s="666">
        <v>1</v>
      </c>
      <c r="P395" s="666"/>
      <c r="Q395" s="712" t="s">
        <v>272</v>
      </c>
      <c r="R395" s="666">
        <v>1</v>
      </c>
      <c r="S395" s="666"/>
      <c r="T395" s="713" t="s">
        <v>2</v>
      </c>
      <c r="U395" s="802">
        <f t="shared" si="19"/>
        <v>0</v>
      </c>
      <c r="V395" s="446"/>
      <c r="W395" s="446"/>
      <c r="X395" s="446"/>
      <c r="Y395" s="452"/>
      <c r="Z395" s="452"/>
      <c r="AA395" s="448">
        <v>1</v>
      </c>
      <c r="AB395" s="448">
        <v>1</v>
      </c>
      <c r="AC395" s="449"/>
      <c r="AD395" s="450"/>
      <c r="AE395" s="451"/>
    </row>
    <row r="396" spans="1:31" s="580" customFormat="1" ht="17.100000000000001" customHeight="1">
      <c r="A396" s="763"/>
      <c r="B396" s="764"/>
      <c r="C396" s="763"/>
      <c r="D396" s="764"/>
      <c r="E396" s="758"/>
      <c r="F396" s="794"/>
      <c r="G396" s="708"/>
      <c r="H396" s="708"/>
      <c r="I396" s="708"/>
      <c r="J396" s="787"/>
      <c r="K396" s="715" t="s">
        <v>730</v>
      </c>
      <c r="L396" s="711">
        <v>15000000</v>
      </c>
      <c r="M396" s="711" t="s">
        <v>595</v>
      </c>
      <c r="N396" s="712" t="s">
        <v>272</v>
      </c>
      <c r="O396" s="666">
        <v>1</v>
      </c>
      <c r="P396" s="666" t="s">
        <v>636</v>
      </c>
      <c r="Q396" s="712" t="s">
        <v>272</v>
      </c>
      <c r="R396" s="666">
        <v>1</v>
      </c>
      <c r="S396" s="666" t="s">
        <v>634</v>
      </c>
      <c r="T396" s="713" t="s">
        <v>2</v>
      </c>
      <c r="U396" s="802">
        <f t="shared" si="19"/>
        <v>15000000</v>
      </c>
      <c r="V396" s="583"/>
      <c r="W396" s="583"/>
      <c r="X396" s="583"/>
      <c r="Y396" s="589"/>
      <c r="Z396" s="589"/>
      <c r="AA396" s="585"/>
      <c r="AB396" s="585"/>
      <c r="AC396" s="586"/>
      <c r="AD396" s="587"/>
      <c r="AE396" s="588"/>
    </row>
    <row r="397" spans="1:31" s="438" customFormat="1" ht="17.100000000000001" customHeight="1">
      <c r="A397" s="763"/>
      <c r="B397" s="764"/>
      <c r="C397" s="763"/>
      <c r="D397" s="764"/>
      <c r="E397" s="758"/>
      <c r="F397" s="794"/>
      <c r="G397" s="708"/>
      <c r="H397" s="708"/>
      <c r="I397" s="708"/>
      <c r="J397" s="787"/>
      <c r="K397" s="715" t="s">
        <v>940</v>
      </c>
      <c r="L397" s="711">
        <v>6000000</v>
      </c>
      <c r="M397" s="711" t="s">
        <v>595</v>
      </c>
      <c r="N397" s="712" t="s">
        <v>272</v>
      </c>
      <c r="O397" s="666">
        <v>1</v>
      </c>
      <c r="P397" s="666" t="s">
        <v>636</v>
      </c>
      <c r="Q397" s="712" t="s">
        <v>272</v>
      </c>
      <c r="R397" s="666">
        <v>1</v>
      </c>
      <c r="S397" s="666" t="s">
        <v>634</v>
      </c>
      <c r="T397" s="713" t="s">
        <v>2</v>
      </c>
      <c r="U397" s="802">
        <f t="shared" si="19"/>
        <v>6000000</v>
      </c>
      <c r="V397" s="446"/>
      <c r="W397" s="446"/>
      <c r="X397" s="446"/>
      <c r="Y397" s="452"/>
      <c r="Z397" s="452"/>
      <c r="AA397" s="448">
        <v>1</v>
      </c>
      <c r="AB397" s="448">
        <v>1</v>
      </c>
      <c r="AC397" s="449"/>
      <c r="AD397" s="450"/>
      <c r="AE397" s="451"/>
    </row>
    <row r="398" spans="1:31" s="438" customFormat="1" ht="17.100000000000001" hidden="1" customHeight="1">
      <c r="A398" s="763"/>
      <c r="B398" s="764"/>
      <c r="C398" s="763"/>
      <c r="D398" s="764"/>
      <c r="E398" s="795"/>
      <c r="F398" s="794"/>
      <c r="G398" s="708"/>
      <c r="H398" s="708"/>
      <c r="I398" s="733"/>
      <c r="J398" s="787"/>
      <c r="K398" s="715" t="s">
        <v>101</v>
      </c>
      <c r="L398" s="711"/>
      <c r="M398" s="711" t="s">
        <v>595</v>
      </c>
      <c r="N398" s="712" t="s">
        <v>272</v>
      </c>
      <c r="O398" s="666">
        <v>1</v>
      </c>
      <c r="P398" s="666" t="s">
        <v>636</v>
      </c>
      <c r="Q398" s="712" t="s">
        <v>272</v>
      </c>
      <c r="R398" s="666" t="s">
        <v>271</v>
      </c>
      <c r="S398" s="666" t="s">
        <v>634</v>
      </c>
      <c r="T398" s="713" t="s">
        <v>2</v>
      </c>
      <c r="U398" s="802">
        <f t="shared" si="19"/>
        <v>0</v>
      </c>
      <c r="V398" s="446"/>
      <c r="W398" s="446"/>
      <c r="X398" s="446"/>
      <c r="Y398" s="452"/>
      <c r="Z398" s="452"/>
      <c r="AA398" s="448">
        <v>1</v>
      </c>
      <c r="AB398" s="448">
        <v>2</v>
      </c>
      <c r="AC398" s="449"/>
      <c r="AD398" s="450"/>
      <c r="AE398" s="451"/>
    </row>
    <row r="399" spans="1:31" s="438" customFormat="1" ht="16.5" hidden="1" customHeight="1">
      <c r="A399" s="763"/>
      <c r="B399" s="764"/>
      <c r="C399" s="763"/>
      <c r="D399" s="764"/>
      <c r="E399" s="796"/>
      <c r="F399" s="794"/>
      <c r="G399" s="708"/>
      <c r="H399" s="708"/>
      <c r="I399" s="733"/>
      <c r="J399" s="787"/>
      <c r="K399" s="715" t="s">
        <v>290</v>
      </c>
      <c r="L399" s="711"/>
      <c r="M399" s="711" t="s">
        <v>595</v>
      </c>
      <c r="N399" s="712" t="s">
        <v>272</v>
      </c>
      <c r="O399" s="666">
        <v>1</v>
      </c>
      <c r="P399" s="666" t="s">
        <v>636</v>
      </c>
      <c r="Q399" s="712" t="s">
        <v>272</v>
      </c>
      <c r="R399" s="666" t="s">
        <v>271</v>
      </c>
      <c r="S399" s="666" t="s">
        <v>634</v>
      </c>
      <c r="T399" s="713" t="s">
        <v>2</v>
      </c>
      <c r="U399" s="802">
        <f t="shared" si="19"/>
        <v>0</v>
      </c>
      <c r="V399" s="446"/>
      <c r="W399" s="446"/>
      <c r="X399" s="446"/>
      <c r="Y399" s="452"/>
      <c r="Z399" s="452"/>
      <c r="AA399" s="448">
        <v>1</v>
      </c>
      <c r="AB399" s="448">
        <v>3</v>
      </c>
      <c r="AC399" s="449"/>
      <c r="AD399" s="450"/>
      <c r="AE399" s="451"/>
    </row>
    <row r="400" spans="1:31" s="23" customFormat="1" ht="17.100000000000001" customHeight="1">
      <c r="A400" s="263"/>
      <c r="B400" s="264"/>
      <c r="C400" s="263"/>
      <c r="D400" s="264"/>
      <c r="E400" s="942"/>
      <c r="F400" s="943"/>
      <c r="G400" s="322"/>
      <c r="H400" s="322"/>
      <c r="I400" s="325"/>
      <c r="J400" s="238"/>
      <c r="K400" s="679" t="s">
        <v>731</v>
      </c>
      <c r="L400" s="801">
        <v>400000</v>
      </c>
      <c r="M400" s="801" t="s">
        <v>595</v>
      </c>
      <c r="N400" s="683" t="s">
        <v>272</v>
      </c>
      <c r="O400" s="670">
        <v>1</v>
      </c>
      <c r="P400" s="670" t="s">
        <v>636</v>
      </c>
      <c r="Q400" s="683" t="s">
        <v>272</v>
      </c>
      <c r="R400" s="670">
        <v>10</v>
      </c>
      <c r="S400" s="670" t="s">
        <v>634</v>
      </c>
      <c r="T400" s="840" t="s">
        <v>2</v>
      </c>
      <c r="U400" s="802">
        <f t="shared" si="19"/>
        <v>4000000</v>
      </c>
      <c r="V400" s="90"/>
      <c r="W400" s="90"/>
      <c r="X400" s="90"/>
      <c r="Y400" s="396"/>
      <c r="Z400" s="396"/>
      <c r="AA400" s="134">
        <v>1</v>
      </c>
      <c r="AB400" s="134">
        <v>6</v>
      </c>
      <c r="AC400" s="936"/>
      <c r="AD400" s="937"/>
      <c r="AE400" s="938"/>
    </row>
    <row r="401" spans="1:31" s="23" customFormat="1" ht="17.100000000000001" customHeight="1">
      <c r="A401" s="263"/>
      <c r="B401" s="264"/>
      <c r="C401" s="263"/>
      <c r="D401" s="264"/>
      <c r="E401" s="942"/>
      <c r="F401" s="943"/>
      <c r="G401" s="322"/>
      <c r="H401" s="322"/>
      <c r="I401" s="325"/>
      <c r="J401" s="238"/>
      <c r="K401" s="679" t="s">
        <v>732</v>
      </c>
      <c r="L401" s="801">
        <v>200000</v>
      </c>
      <c r="M401" s="801" t="s">
        <v>595</v>
      </c>
      <c r="N401" s="683" t="s">
        <v>272</v>
      </c>
      <c r="O401" s="670">
        <v>1</v>
      </c>
      <c r="P401" s="670" t="s">
        <v>636</v>
      </c>
      <c r="Q401" s="683" t="s">
        <v>272</v>
      </c>
      <c r="R401" s="670">
        <v>5</v>
      </c>
      <c r="S401" s="670" t="s">
        <v>634</v>
      </c>
      <c r="T401" s="840" t="s">
        <v>2</v>
      </c>
      <c r="U401" s="802">
        <f t="shared" si="19"/>
        <v>1000000</v>
      </c>
      <c r="V401" s="90"/>
      <c r="W401" s="90"/>
      <c r="X401" s="90"/>
      <c r="Y401" s="396"/>
      <c r="Z401" s="396"/>
      <c r="AA401" s="134">
        <v>1</v>
      </c>
      <c r="AB401" s="134">
        <v>2</v>
      </c>
      <c r="AC401" s="936"/>
      <c r="AD401" s="937"/>
      <c r="AE401" s="938"/>
    </row>
    <row r="402" spans="1:31" s="23" customFormat="1" ht="16.5" hidden="1" customHeight="1">
      <c r="A402" s="263"/>
      <c r="B402" s="264"/>
      <c r="C402" s="263"/>
      <c r="D402" s="264"/>
      <c r="E402" s="942"/>
      <c r="F402" s="943"/>
      <c r="G402" s="322"/>
      <c r="H402" s="322"/>
      <c r="I402" s="325"/>
      <c r="J402" s="238"/>
      <c r="K402" s="679"/>
      <c r="L402" s="801"/>
      <c r="M402" s="801" t="s">
        <v>595</v>
      </c>
      <c r="N402" s="683" t="s">
        <v>272</v>
      </c>
      <c r="O402" s="670">
        <v>1</v>
      </c>
      <c r="P402" s="670"/>
      <c r="Q402" s="683" t="s">
        <v>272</v>
      </c>
      <c r="R402" s="670">
        <v>12</v>
      </c>
      <c r="S402" s="670" t="s">
        <v>634</v>
      </c>
      <c r="T402" s="840" t="s">
        <v>2</v>
      </c>
      <c r="U402" s="802">
        <f t="shared" si="19"/>
        <v>0</v>
      </c>
      <c r="V402" s="90"/>
      <c r="W402" s="90"/>
      <c r="X402" s="90"/>
      <c r="Y402" s="935"/>
      <c r="Z402" s="935"/>
      <c r="AA402" s="134">
        <v>1</v>
      </c>
      <c r="AB402" s="134">
        <v>6</v>
      </c>
      <c r="AC402" s="936"/>
      <c r="AD402" s="937"/>
      <c r="AE402" s="938"/>
    </row>
    <row r="403" spans="1:31" s="23" customFormat="1" ht="17.100000000000001" hidden="1" customHeight="1">
      <c r="A403" s="263"/>
      <c r="B403" s="264"/>
      <c r="C403" s="263"/>
      <c r="D403" s="264"/>
      <c r="E403" s="942"/>
      <c r="F403" s="943"/>
      <c r="G403" s="322"/>
      <c r="H403" s="322"/>
      <c r="I403" s="325"/>
      <c r="J403" s="238"/>
      <c r="K403" s="679" t="s">
        <v>289</v>
      </c>
      <c r="L403" s="801"/>
      <c r="M403" s="801" t="s">
        <v>595</v>
      </c>
      <c r="N403" s="683" t="s">
        <v>272</v>
      </c>
      <c r="O403" s="670">
        <v>66</v>
      </c>
      <c r="P403" s="670"/>
      <c r="Q403" s="683" t="s">
        <v>272</v>
      </c>
      <c r="R403" s="670">
        <v>1</v>
      </c>
      <c r="S403" s="670" t="s">
        <v>634</v>
      </c>
      <c r="T403" s="840" t="s">
        <v>2</v>
      </c>
      <c r="U403" s="802">
        <f t="shared" si="19"/>
        <v>0</v>
      </c>
      <c r="V403" s="90"/>
      <c r="W403" s="90"/>
      <c r="X403" s="90"/>
      <c r="Y403" s="396"/>
      <c r="Z403" s="396"/>
      <c r="AA403" s="134">
        <v>77</v>
      </c>
      <c r="AB403" s="134">
        <v>1</v>
      </c>
      <c r="AC403" s="936"/>
      <c r="AD403" s="937"/>
      <c r="AE403" s="938"/>
    </row>
    <row r="404" spans="1:31" s="23" customFormat="1" ht="17.100000000000001" hidden="1" customHeight="1">
      <c r="A404" s="263"/>
      <c r="B404" s="264"/>
      <c r="C404" s="263"/>
      <c r="D404" s="264"/>
      <c r="E404" s="942"/>
      <c r="F404" s="943"/>
      <c r="G404" s="322"/>
      <c r="H404" s="322"/>
      <c r="I404" s="325"/>
      <c r="J404" s="238"/>
      <c r="K404" s="679" t="s">
        <v>288</v>
      </c>
      <c r="L404" s="801"/>
      <c r="M404" s="801" t="s">
        <v>595</v>
      </c>
      <c r="N404" s="683" t="s">
        <v>272</v>
      </c>
      <c r="O404" s="670">
        <v>1</v>
      </c>
      <c r="P404" s="670"/>
      <c r="Q404" s="683" t="s">
        <v>272</v>
      </c>
      <c r="R404" s="670">
        <v>12</v>
      </c>
      <c r="S404" s="670" t="s">
        <v>634</v>
      </c>
      <c r="T404" s="840" t="s">
        <v>2</v>
      </c>
      <c r="U404" s="802">
        <f t="shared" si="19"/>
        <v>0</v>
      </c>
      <c r="V404" s="90"/>
      <c r="W404" s="90"/>
      <c r="X404" s="90"/>
      <c r="Y404" s="396"/>
      <c r="Z404" s="396"/>
      <c r="AA404" s="134"/>
      <c r="AB404" s="134"/>
      <c r="AC404" s="936"/>
      <c r="AD404" s="937"/>
      <c r="AE404" s="938"/>
    </row>
    <row r="405" spans="1:31" s="23" customFormat="1" ht="17.100000000000001" customHeight="1">
      <c r="A405" s="263"/>
      <c r="B405" s="264"/>
      <c r="C405" s="263"/>
      <c r="D405" s="264"/>
      <c r="E405" s="942"/>
      <c r="F405" s="943"/>
      <c r="G405" s="322"/>
      <c r="H405" s="322"/>
      <c r="I405" s="325"/>
      <c r="J405" s="238"/>
      <c r="K405" s="679" t="s">
        <v>733</v>
      </c>
      <c r="L405" s="801">
        <v>35800</v>
      </c>
      <c r="M405" s="801" t="s">
        <v>595</v>
      </c>
      <c r="N405" s="683" t="s">
        <v>272</v>
      </c>
      <c r="O405" s="670">
        <v>65</v>
      </c>
      <c r="P405" s="670" t="s">
        <v>596</v>
      </c>
      <c r="Q405" s="683" t="s">
        <v>272</v>
      </c>
      <c r="R405" s="670">
        <v>2</v>
      </c>
      <c r="S405" s="670" t="s">
        <v>634</v>
      </c>
      <c r="T405" s="840" t="s">
        <v>2</v>
      </c>
      <c r="U405" s="802">
        <f t="shared" ref="U405:U446" si="20">L405*O405*R405</f>
        <v>4654000</v>
      </c>
      <c r="V405" s="90"/>
      <c r="W405" s="90"/>
      <c r="X405" s="90"/>
      <c r="Y405" s="935"/>
      <c r="Z405" s="935"/>
      <c r="AA405" s="134">
        <v>77</v>
      </c>
      <c r="AB405" s="134">
        <v>2</v>
      </c>
      <c r="AC405" s="936"/>
      <c r="AD405" s="937"/>
      <c r="AE405" s="938"/>
    </row>
    <row r="406" spans="1:31" s="23" customFormat="1" ht="17.100000000000001" hidden="1" customHeight="1">
      <c r="A406" s="263"/>
      <c r="B406" s="264"/>
      <c r="C406" s="263"/>
      <c r="D406" s="264"/>
      <c r="E406" s="942"/>
      <c r="F406" s="943"/>
      <c r="G406" s="322"/>
      <c r="H406" s="322"/>
      <c r="I406" s="325"/>
      <c r="J406" s="238"/>
      <c r="K406" s="679"/>
      <c r="L406" s="801"/>
      <c r="M406" s="801" t="s">
        <v>595</v>
      </c>
      <c r="N406" s="683"/>
      <c r="O406" s="670"/>
      <c r="P406" s="670"/>
      <c r="Q406" s="683"/>
      <c r="R406" s="670"/>
      <c r="S406" s="670" t="s">
        <v>634</v>
      </c>
      <c r="T406" s="840"/>
      <c r="U406" s="802"/>
      <c r="V406" s="90"/>
      <c r="W406" s="90"/>
      <c r="X406" s="90"/>
      <c r="Y406" s="935"/>
      <c r="Z406" s="935"/>
      <c r="AA406" s="134"/>
      <c r="AB406" s="134"/>
      <c r="AC406" s="936"/>
      <c r="AD406" s="937"/>
      <c r="AE406" s="938"/>
    </row>
    <row r="407" spans="1:31" s="23" customFormat="1" ht="17.100000000000001" customHeight="1">
      <c r="A407" s="263"/>
      <c r="B407" s="264"/>
      <c r="C407" s="263"/>
      <c r="D407" s="264"/>
      <c r="E407" s="942"/>
      <c r="F407" s="943"/>
      <c r="G407" s="322"/>
      <c r="H407" s="322"/>
      <c r="I407" s="325"/>
      <c r="J407" s="238"/>
      <c r="K407" s="679" t="s">
        <v>734</v>
      </c>
      <c r="L407" s="801">
        <v>200000</v>
      </c>
      <c r="M407" s="801" t="s">
        <v>595</v>
      </c>
      <c r="N407" s="683" t="s">
        <v>272</v>
      </c>
      <c r="O407" s="670">
        <v>1</v>
      </c>
      <c r="P407" s="670" t="s">
        <v>636</v>
      </c>
      <c r="Q407" s="683" t="s">
        <v>272</v>
      </c>
      <c r="R407" s="670">
        <v>30</v>
      </c>
      <c r="S407" s="670" t="s">
        <v>634</v>
      </c>
      <c r="T407" s="840" t="s">
        <v>2</v>
      </c>
      <c r="U407" s="802">
        <f t="shared" ref="U407:U409" si="21">L407*O407*R407</f>
        <v>6000000</v>
      </c>
      <c r="V407" s="90"/>
      <c r="W407" s="90"/>
      <c r="X407" s="90"/>
      <c r="Y407" s="935"/>
      <c r="Z407" s="935"/>
      <c r="AA407" s="134"/>
      <c r="AB407" s="134"/>
      <c r="AC407" s="936"/>
      <c r="AD407" s="937" t="e">
        <f>#REF!/66</f>
        <v>#REF!</v>
      </c>
      <c r="AE407" s="938"/>
    </row>
    <row r="408" spans="1:31" s="23" customFormat="1" ht="17.100000000000001" hidden="1" customHeight="1">
      <c r="A408" s="263"/>
      <c r="B408" s="264"/>
      <c r="C408" s="263"/>
      <c r="D408" s="264"/>
      <c r="E408" s="942"/>
      <c r="F408" s="943"/>
      <c r="G408" s="322"/>
      <c r="H408" s="322"/>
      <c r="I408" s="325"/>
      <c r="J408" s="238"/>
      <c r="K408" s="679"/>
      <c r="L408" s="801"/>
      <c r="M408" s="801" t="s">
        <v>595</v>
      </c>
      <c r="N408" s="683" t="s">
        <v>272</v>
      </c>
      <c r="O408" s="670">
        <v>1</v>
      </c>
      <c r="P408" s="670" t="s">
        <v>636</v>
      </c>
      <c r="Q408" s="683" t="s">
        <v>272</v>
      </c>
      <c r="R408" s="670">
        <v>12</v>
      </c>
      <c r="S408" s="670" t="s">
        <v>634</v>
      </c>
      <c r="T408" s="840" t="s">
        <v>2</v>
      </c>
      <c r="U408" s="802">
        <f t="shared" si="20"/>
        <v>0</v>
      </c>
      <c r="V408" s="90"/>
      <c r="W408" s="90"/>
      <c r="X408" s="90"/>
      <c r="Y408" s="935"/>
      <c r="Z408" s="935"/>
      <c r="AA408" s="134"/>
      <c r="AB408" s="134"/>
      <c r="AC408" s="936"/>
      <c r="AD408" s="937"/>
      <c r="AE408" s="938"/>
    </row>
    <row r="409" spans="1:31" s="23" customFormat="1" ht="17.100000000000001" hidden="1" customHeight="1">
      <c r="A409" s="263"/>
      <c r="B409" s="264"/>
      <c r="C409" s="263"/>
      <c r="D409" s="264"/>
      <c r="E409" s="942"/>
      <c r="F409" s="943"/>
      <c r="G409" s="322"/>
      <c r="H409" s="322"/>
      <c r="I409" s="325"/>
      <c r="J409" s="238"/>
      <c r="K409" s="679"/>
      <c r="L409" s="801"/>
      <c r="M409" s="801" t="s">
        <v>595</v>
      </c>
      <c r="N409" s="683" t="s">
        <v>272</v>
      </c>
      <c r="O409" s="670">
        <v>1</v>
      </c>
      <c r="P409" s="670" t="s">
        <v>636</v>
      </c>
      <c r="Q409" s="683" t="s">
        <v>272</v>
      </c>
      <c r="R409" s="670">
        <v>10</v>
      </c>
      <c r="S409" s="670" t="s">
        <v>634</v>
      </c>
      <c r="T409" s="840"/>
      <c r="U409" s="802">
        <f t="shared" si="21"/>
        <v>0</v>
      </c>
      <c r="V409" s="90"/>
      <c r="W409" s="90"/>
      <c r="X409" s="90"/>
      <c r="Y409" s="935"/>
      <c r="Z409" s="935"/>
      <c r="AA409" s="134"/>
      <c r="AB409" s="134"/>
      <c r="AC409" s="936"/>
      <c r="AD409" s="937"/>
      <c r="AE409" s="938"/>
    </row>
    <row r="410" spans="1:31" s="23" customFormat="1" ht="17.100000000000001" customHeight="1">
      <c r="A410" s="263"/>
      <c r="B410" s="264"/>
      <c r="C410" s="263"/>
      <c r="D410" s="264"/>
      <c r="E410" s="942"/>
      <c r="F410" s="943"/>
      <c r="G410" s="322"/>
      <c r="H410" s="322"/>
      <c r="I410" s="325"/>
      <c r="J410" s="238"/>
      <c r="K410" s="204" t="s">
        <v>735</v>
      </c>
      <c r="L410" s="801">
        <v>200000</v>
      </c>
      <c r="M410" s="801" t="s">
        <v>595</v>
      </c>
      <c r="N410" s="683" t="s">
        <v>272</v>
      </c>
      <c r="O410" s="670">
        <v>1</v>
      </c>
      <c r="P410" s="670" t="s">
        <v>636</v>
      </c>
      <c r="Q410" s="683" t="s">
        <v>272</v>
      </c>
      <c r="R410" s="670">
        <v>50</v>
      </c>
      <c r="S410" s="670" t="s">
        <v>634</v>
      </c>
      <c r="T410" s="840" t="s">
        <v>2</v>
      </c>
      <c r="U410" s="802">
        <f t="shared" si="20"/>
        <v>10000000</v>
      </c>
      <c r="V410" s="90"/>
      <c r="W410" s="90"/>
      <c r="X410" s="90"/>
      <c r="Y410" s="396"/>
      <c r="Z410" s="396"/>
      <c r="AA410" s="134">
        <v>1</v>
      </c>
      <c r="AB410" s="134">
        <v>12</v>
      </c>
      <c r="AC410" s="936"/>
      <c r="AD410" s="937"/>
      <c r="AE410" s="938"/>
    </row>
    <row r="411" spans="1:31" s="23" customFormat="1" ht="17.100000000000001" customHeight="1">
      <c r="A411" s="263"/>
      <c r="B411" s="264"/>
      <c r="C411" s="263"/>
      <c r="D411" s="264"/>
      <c r="E411" s="978">
        <v>333</v>
      </c>
      <c r="F411" s="260" t="s">
        <v>287</v>
      </c>
      <c r="G411" s="319">
        <v>45900000</v>
      </c>
      <c r="H411" s="319">
        <f>SUM(U412:U422)</f>
        <v>49245000</v>
      </c>
      <c r="I411" s="319">
        <f>H411-G411</f>
        <v>3345000</v>
      </c>
      <c r="J411" s="244">
        <f>I411/G411*100</f>
        <v>7.287581699346406</v>
      </c>
      <c r="K411" s="959" t="s">
        <v>781</v>
      </c>
      <c r="L411" s="933"/>
      <c r="M411" s="933"/>
      <c r="N411" s="393"/>
      <c r="O411" s="934"/>
      <c r="P411" s="934"/>
      <c r="Q411" s="393"/>
      <c r="R411" s="934"/>
      <c r="S411" s="1152">
        <f>U412+U413+U414+U415+U416+U418+U422</f>
        <v>49245000</v>
      </c>
      <c r="T411" s="1152"/>
      <c r="U411" s="1153"/>
      <c r="V411" s="90"/>
      <c r="W411" s="90"/>
      <c r="X411" s="90"/>
      <c r="Y411" s="935"/>
      <c r="Z411" s="935"/>
      <c r="AA411" s="134">
        <v>1</v>
      </c>
      <c r="AB411" s="134">
        <v>1</v>
      </c>
      <c r="AC411" s="936"/>
      <c r="AD411" s="937"/>
      <c r="AE411" s="938"/>
    </row>
    <row r="412" spans="1:31" s="23" customFormat="1" ht="17.100000000000001" customHeight="1">
      <c r="A412" s="263"/>
      <c r="B412" s="264"/>
      <c r="C412" s="263"/>
      <c r="D412" s="264"/>
      <c r="E412" s="944"/>
      <c r="F412" s="258"/>
      <c r="G412" s="322"/>
      <c r="H412" s="322"/>
      <c r="I412" s="322"/>
      <c r="J412" s="270"/>
      <c r="K412" s="679" t="s">
        <v>736</v>
      </c>
      <c r="L412" s="801">
        <v>5000000</v>
      </c>
      <c r="M412" s="801" t="s">
        <v>594</v>
      </c>
      <c r="N412" s="683" t="s">
        <v>272</v>
      </c>
      <c r="O412" s="670">
        <v>1</v>
      </c>
      <c r="P412" s="670" t="s">
        <v>635</v>
      </c>
      <c r="Q412" s="683" t="s">
        <v>272</v>
      </c>
      <c r="R412" s="670">
        <v>2</v>
      </c>
      <c r="S412" s="670" t="s">
        <v>603</v>
      </c>
      <c r="T412" s="840" t="s">
        <v>2</v>
      </c>
      <c r="U412" s="802">
        <f t="shared" si="20"/>
        <v>10000000</v>
      </c>
      <c r="V412" s="90"/>
      <c r="W412" s="90"/>
      <c r="X412" s="90"/>
      <c r="Y412" s="935"/>
      <c r="Z412" s="935"/>
      <c r="AA412" s="134"/>
      <c r="AB412" s="134"/>
      <c r="AC412" s="936"/>
      <c r="AD412" s="937"/>
      <c r="AE412" s="938"/>
    </row>
    <row r="413" spans="1:31" s="23" customFormat="1" ht="17.100000000000001" customHeight="1">
      <c r="A413" s="263"/>
      <c r="B413" s="264"/>
      <c r="C413" s="263"/>
      <c r="D413" s="264"/>
      <c r="E413" s="297"/>
      <c r="F413" s="258"/>
      <c r="G413" s="322"/>
      <c r="H413" s="322"/>
      <c r="I413" s="325"/>
      <c r="J413" s="945"/>
      <c r="K413" s="679" t="s">
        <v>737</v>
      </c>
      <c r="L413" s="946">
        <v>300000</v>
      </c>
      <c r="M413" s="946" t="s">
        <v>595</v>
      </c>
      <c r="N413" s="683" t="s">
        <v>272</v>
      </c>
      <c r="O413" s="947">
        <v>1</v>
      </c>
      <c r="P413" s="947" t="s">
        <v>636</v>
      </c>
      <c r="Q413" s="683" t="s">
        <v>272</v>
      </c>
      <c r="R413" s="947">
        <v>6</v>
      </c>
      <c r="S413" s="947" t="s">
        <v>634</v>
      </c>
      <c r="T413" s="840" t="s">
        <v>2</v>
      </c>
      <c r="U413" s="802">
        <f t="shared" si="20"/>
        <v>1800000</v>
      </c>
      <c r="V413" s="90"/>
      <c r="W413" s="90"/>
      <c r="X413" s="90"/>
      <c r="Y413" s="935"/>
      <c r="Z413" s="935"/>
      <c r="AA413" s="134">
        <v>1</v>
      </c>
      <c r="AB413" s="134">
        <v>4</v>
      </c>
      <c r="AC413" s="936"/>
      <c r="AD413" s="937"/>
      <c r="AE413" s="938"/>
    </row>
    <row r="414" spans="1:31" s="23" customFormat="1" ht="17.100000000000001" customHeight="1">
      <c r="A414" s="263"/>
      <c r="B414" s="264"/>
      <c r="C414" s="263"/>
      <c r="D414" s="264"/>
      <c r="E414" s="179"/>
      <c r="F414" s="258"/>
      <c r="G414" s="322"/>
      <c r="H414" s="322"/>
      <c r="I414" s="325"/>
      <c r="J414" s="945"/>
      <c r="K414" s="679" t="s">
        <v>738</v>
      </c>
      <c r="L414" s="946">
        <v>200000</v>
      </c>
      <c r="M414" s="946" t="s">
        <v>595</v>
      </c>
      <c r="N414" s="683" t="s">
        <v>272</v>
      </c>
      <c r="O414" s="947">
        <v>1</v>
      </c>
      <c r="P414" s="947" t="s">
        <v>636</v>
      </c>
      <c r="Q414" s="683" t="s">
        <v>272</v>
      </c>
      <c r="R414" s="947">
        <v>12</v>
      </c>
      <c r="S414" s="947" t="s">
        <v>634</v>
      </c>
      <c r="T414" s="840" t="s">
        <v>2</v>
      </c>
      <c r="U414" s="802">
        <f t="shared" si="20"/>
        <v>2400000</v>
      </c>
      <c r="V414" s="90"/>
      <c r="W414" s="90"/>
      <c r="X414" s="90"/>
      <c r="Y414" s="935"/>
      <c r="Z414" s="935"/>
      <c r="AA414" s="134">
        <v>1</v>
      </c>
      <c r="AB414" s="134">
        <v>12</v>
      </c>
      <c r="AC414" s="936"/>
      <c r="AD414" s="937"/>
      <c r="AE414" s="938"/>
    </row>
    <row r="415" spans="1:31" s="23" customFormat="1" ht="17.100000000000001" customHeight="1">
      <c r="A415" s="263"/>
      <c r="B415" s="264"/>
      <c r="C415" s="263"/>
      <c r="D415" s="264"/>
      <c r="E415" s="179"/>
      <c r="F415" s="258"/>
      <c r="G415" s="322"/>
      <c r="H415" s="322"/>
      <c r="I415" s="325"/>
      <c r="J415" s="945"/>
      <c r="K415" s="679" t="s">
        <v>739</v>
      </c>
      <c r="L415" s="946">
        <v>200000</v>
      </c>
      <c r="M415" s="946" t="s">
        <v>595</v>
      </c>
      <c r="N415" s="683" t="s">
        <v>272</v>
      </c>
      <c r="O415" s="947">
        <v>1</v>
      </c>
      <c r="P415" s="947" t="s">
        <v>636</v>
      </c>
      <c r="Q415" s="683" t="s">
        <v>272</v>
      </c>
      <c r="R415" s="947">
        <v>12</v>
      </c>
      <c r="S415" s="947" t="s">
        <v>634</v>
      </c>
      <c r="T415" s="840" t="s">
        <v>2</v>
      </c>
      <c r="U415" s="802">
        <f t="shared" ref="U415" si="22">L415*O415*R415</f>
        <v>2400000</v>
      </c>
      <c r="V415" s="90"/>
      <c r="W415" s="90"/>
      <c r="X415" s="90"/>
      <c r="Y415" s="935"/>
      <c r="Z415" s="935"/>
      <c r="AA415" s="134"/>
      <c r="AB415" s="134"/>
      <c r="AC415" s="936"/>
      <c r="AD415" s="937"/>
      <c r="AE415" s="938"/>
    </row>
    <row r="416" spans="1:31" s="23" customFormat="1" ht="17.100000000000001" customHeight="1">
      <c r="A416" s="266"/>
      <c r="B416" s="267"/>
      <c r="C416" s="266"/>
      <c r="D416" s="267"/>
      <c r="E416" s="239"/>
      <c r="F416" s="259"/>
      <c r="G416" s="323"/>
      <c r="H416" s="323"/>
      <c r="I416" s="326"/>
      <c r="J416" s="958"/>
      <c r="K416" s="218" t="s">
        <v>740</v>
      </c>
      <c r="L416" s="939">
        <v>10245000</v>
      </c>
      <c r="M416" s="939" t="s">
        <v>595</v>
      </c>
      <c r="N416" s="140" t="s">
        <v>272</v>
      </c>
      <c r="O416" s="948">
        <v>1</v>
      </c>
      <c r="P416" s="948" t="s">
        <v>636</v>
      </c>
      <c r="Q416" s="140" t="s">
        <v>272</v>
      </c>
      <c r="R416" s="948">
        <v>1</v>
      </c>
      <c r="S416" s="948" t="s">
        <v>634</v>
      </c>
      <c r="T416" s="841" t="s">
        <v>2</v>
      </c>
      <c r="U416" s="804">
        <f t="shared" si="20"/>
        <v>10245000</v>
      </c>
      <c r="V416" s="90"/>
      <c r="W416" s="90"/>
      <c r="X416" s="90"/>
      <c r="Y416" s="396"/>
      <c r="Z416" s="396"/>
      <c r="AA416" s="134">
        <v>1</v>
      </c>
      <c r="AB416" s="134">
        <v>60</v>
      </c>
      <c r="AC416" s="936"/>
      <c r="AD416" s="937"/>
      <c r="AE416" s="938"/>
    </row>
    <row r="417" spans="1:31" s="23" customFormat="1" ht="17.100000000000001" hidden="1" customHeight="1">
      <c r="A417" s="263"/>
      <c r="B417" s="264"/>
      <c r="C417" s="263"/>
      <c r="D417" s="264"/>
      <c r="E417" s="179"/>
      <c r="F417" s="258"/>
      <c r="G417" s="322"/>
      <c r="H417" s="322"/>
      <c r="I417" s="325"/>
      <c r="J417" s="945"/>
      <c r="K417" s="679" t="s">
        <v>533</v>
      </c>
      <c r="L417" s="946"/>
      <c r="M417" s="946" t="s">
        <v>595</v>
      </c>
      <c r="N417" s="683" t="s">
        <v>272</v>
      </c>
      <c r="O417" s="947">
        <v>1</v>
      </c>
      <c r="P417" s="947" t="s">
        <v>636</v>
      </c>
      <c r="Q417" s="683" t="s">
        <v>272</v>
      </c>
      <c r="R417" s="947">
        <v>12</v>
      </c>
      <c r="S417" s="947" t="s">
        <v>634</v>
      </c>
      <c r="T417" s="840" t="s">
        <v>2</v>
      </c>
      <c r="U417" s="802">
        <f t="shared" si="20"/>
        <v>0</v>
      </c>
      <c r="V417" s="90"/>
      <c r="W417" s="90"/>
      <c r="X417" s="90"/>
      <c r="Y417" s="935"/>
      <c r="Z417" s="935"/>
      <c r="AA417" s="134">
        <v>20</v>
      </c>
      <c r="AB417" s="134">
        <v>8</v>
      </c>
      <c r="AC417" s="936"/>
      <c r="AD417" s="937"/>
      <c r="AE417" s="938"/>
    </row>
    <row r="418" spans="1:31" s="23" customFormat="1" ht="16.5">
      <c r="A418" s="263"/>
      <c r="B418" s="264"/>
      <c r="C418" s="263"/>
      <c r="D418" s="264"/>
      <c r="E418" s="179"/>
      <c r="F418" s="258"/>
      <c r="G418" s="322"/>
      <c r="H418" s="322"/>
      <c r="I418" s="325"/>
      <c r="J418" s="945"/>
      <c r="K418" s="679" t="s">
        <v>741</v>
      </c>
      <c r="L418" s="946">
        <v>200000</v>
      </c>
      <c r="M418" s="946" t="s">
        <v>595</v>
      </c>
      <c r="N418" s="683" t="s">
        <v>272</v>
      </c>
      <c r="O418" s="947">
        <v>1</v>
      </c>
      <c r="P418" s="947" t="s">
        <v>636</v>
      </c>
      <c r="Q418" s="683" t="s">
        <v>272</v>
      </c>
      <c r="R418" s="947">
        <v>12</v>
      </c>
      <c r="S418" s="947" t="s">
        <v>634</v>
      </c>
      <c r="T418" s="840" t="s">
        <v>2</v>
      </c>
      <c r="U418" s="802">
        <f t="shared" si="20"/>
        <v>2400000</v>
      </c>
      <c r="V418" s="90"/>
      <c r="W418" s="90"/>
      <c r="X418" s="90"/>
      <c r="Y418" s="935"/>
      <c r="Z418" s="935"/>
      <c r="AA418" s="134">
        <v>1</v>
      </c>
      <c r="AB418" s="134">
        <v>12</v>
      </c>
      <c r="AC418" s="936"/>
      <c r="AD418" s="937"/>
      <c r="AE418" s="938"/>
    </row>
    <row r="419" spans="1:31" s="23" customFormat="1" ht="17.100000000000001" hidden="1" customHeight="1">
      <c r="A419" s="263"/>
      <c r="B419" s="264"/>
      <c r="C419" s="263"/>
      <c r="D419" s="264"/>
      <c r="E419" s="179"/>
      <c r="F419" s="258"/>
      <c r="G419" s="322"/>
      <c r="H419" s="322"/>
      <c r="I419" s="325"/>
      <c r="J419" s="945"/>
      <c r="K419" s="679" t="s">
        <v>286</v>
      </c>
      <c r="L419" s="946"/>
      <c r="M419" s="946" t="s">
        <v>595</v>
      </c>
      <c r="N419" s="683" t="s">
        <v>272</v>
      </c>
      <c r="O419" s="947">
        <v>1</v>
      </c>
      <c r="P419" s="947" t="s">
        <v>636</v>
      </c>
      <c r="Q419" s="683" t="s">
        <v>272</v>
      </c>
      <c r="R419" s="947">
        <v>12</v>
      </c>
      <c r="S419" s="947" t="s">
        <v>634</v>
      </c>
      <c r="T419" s="840" t="s">
        <v>2</v>
      </c>
      <c r="U419" s="802">
        <f t="shared" si="20"/>
        <v>0</v>
      </c>
      <c r="V419" s="90"/>
      <c r="W419" s="90"/>
      <c r="X419" s="90"/>
      <c r="Y419" s="935"/>
      <c r="Z419" s="935"/>
      <c r="AA419" s="134">
        <v>1</v>
      </c>
      <c r="AB419" s="134">
        <v>12</v>
      </c>
      <c r="AC419" s="936"/>
      <c r="AD419" s="937"/>
      <c r="AE419" s="938"/>
    </row>
    <row r="420" spans="1:31" s="23" customFormat="1" ht="17.100000000000001" hidden="1" customHeight="1">
      <c r="A420" s="263"/>
      <c r="B420" s="264"/>
      <c r="C420" s="263"/>
      <c r="D420" s="264"/>
      <c r="E420" s="179"/>
      <c r="F420" s="258"/>
      <c r="G420" s="322"/>
      <c r="H420" s="322"/>
      <c r="I420" s="325"/>
      <c r="J420" s="945"/>
      <c r="K420" s="679" t="s">
        <v>554</v>
      </c>
      <c r="L420" s="801">
        <v>0</v>
      </c>
      <c r="M420" s="801" t="s">
        <v>595</v>
      </c>
      <c r="N420" s="683" t="s">
        <v>272</v>
      </c>
      <c r="O420" s="947">
        <v>1</v>
      </c>
      <c r="P420" s="947" t="s">
        <v>636</v>
      </c>
      <c r="Q420" s="683" t="s">
        <v>272</v>
      </c>
      <c r="R420" s="947">
        <v>1</v>
      </c>
      <c r="S420" s="947" t="s">
        <v>634</v>
      </c>
      <c r="T420" s="840" t="s">
        <v>2</v>
      </c>
      <c r="U420" s="802">
        <f t="shared" si="20"/>
        <v>0</v>
      </c>
      <c r="V420" s="90"/>
      <c r="W420" s="90"/>
      <c r="X420" s="90"/>
      <c r="Y420" s="935"/>
      <c r="Z420" s="935"/>
      <c r="AA420" s="134">
        <v>1</v>
      </c>
      <c r="AB420" s="134">
        <v>12</v>
      </c>
      <c r="AC420" s="936"/>
      <c r="AD420" s="937"/>
      <c r="AE420" s="938"/>
    </row>
    <row r="421" spans="1:31" s="23" customFormat="1" ht="16.5" hidden="1" customHeight="1">
      <c r="A421" s="263"/>
      <c r="B421" s="264"/>
      <c r="C421" s="263"/>
      <c r="D421" s="264"/>
      <c r="E421" s="179"/>
      <c r="F421" s="264"/>
      <c r="G421" s="322"/>
      <c r="H421" s="322"/>
      <c r="I421" s="325"/>
      <c r="J421" s="945"/>
      <c r="K421" s="679"/>
      <c r="L421" s="946"/>
      <c r="M421" s="946" t="s">
        <v>595</v>
      </c>
      <c r="N421" s="683" t="s">
        <v>272</v>
      </c>
      <c r="O421" s="947">
        <v>1</v>
      </c>
      <c r="P421" s="947" t="s">
        <v>636</v>
      </c>
      <c r="Q421" s="683" t="s">
        <v>272</v>
      </c>
      <c r="R421" s="947" t="s">
        <v>271</v>
      </c>
      <c r="S421" s="947" t="s">
        <v>634</v>
      </c>
      <c r="T421" s="840" t="s">
        <v>2</v>
      </c>
      <c r="U421" s="802">
        <f t="shared" si="20"/>
        <v>0</v>
      </c>
      <c r="V421" s="90"/>
      <c r="W421" s="90"/>
      <c r="X421" s="90"/>
      <c r="Y421" s="935"/>
      <c r="Z421" s="935"/>
      <c r="AA421" s="134">
        <v>1</v>
      </c>
      <c r="AB421" s="134">
        <v>4</v>
      </c>
      <c r="AC421" s="936"/>
      <c r="AD421" s="937"/>
      <c r="AE421" s="938"/>
    </row>
    <row r="422" spans="1:31" s="23" customFormat="1" ht="17.100000000000001" customHeight="1">
      <c r="A422" s="263"/>
      <c r="B422" s="264"/>
      <c r="C422" s="263"/>
      <c r="D422" s="264"/>
      <c r="E422" s="179"/>
      <c r="F422" s="264"/>
      <c r="G422" s="322"/>
      <c r="H422" s="322"/>
      <c r="I422" s="325"/>
      <c r="J422" s="945"/>
      <c r="K422" s="679" t="s">
        <v>742</v>
      </c>
      <c r="L422" s="801">
        <v>10000000</v>
      </c>
      <c r="M422" s="801" t="s">
        <v>595</v>
      </c>
      <c r="N422" s="683" t="s">
        <v>272</v>
      </c>
      <c r="O422" s="947">
        <v>1</v>
      </c>
      <c r="P422" s="947" t="s">
        <v>636</v>
      </c>
      <c r="Q422" s="683" t="s">
        <v>272</v>
      </c>
      <c r="R422" s="947">
        <v>2</v>
      </c>
      <c r="S422" s="947" t="s">
        <v>634</v>
      </c>
      <c r="T422" s="840" t="s">
        <v>2</v>
      </c>
      <c r="U422" s="802">
        <f t="shared" si="20"/>
        <v>20000000</v>
      </c>
      <c r="V422" s="90"/>
      <c r="W422" s="90"/>
      <c r="X422" s="90"/>
      <c r="Y422" s="935"/>
      <c r="Z422" s="935"/>
      <c r="AA422" s="134">
        <v>1</v>
      </c>
      <c r="AB422" s="134">
        <v>12</v>
      </c>
      <c r="AC422" s="936"/>
      <c r="AD422" s="937"/>
      <c r="AE422" s="938"/>
    </row>
    <row r="423" spans="1:31" s="23" customFormat="1" ht="17.100000000000001" customHeight="1">
      <c r="A423" s="263"/>
      <c r="B423" s="264"/>
      <c r="C423" s="263"/>
      <c r="D423" s="264"/>
      <c r="E423" s="978">
        <v>335</v>
      </c>
      <c r="F423" s="260" t="s">
        <v>530</v>
      </c>
      <c r="G423" s="319">
        <v>20500000</v>
      </c>
      <c r="H423" s="319">
        <f>SUM(U424:U433)</f>
        <v>21000000</v>
      </c>
      <c r="I423" s="319">
        <f>H423-G423</f>
        <v>500000</v>
      </c>
      <c r="J423" s="244">
        <f>I423/G423*100</f>
        <v>2.4390243902439024</v>
      </c>
      <c r="K423" s="1154" t="s">
        <v>782</v>
      </c>
      <c r="L423" s="1155"/>
      <c r="M423" s="933"/>
      <c r="N423" s="393"/>
      <c r="O423" s="934"/>
      <c r="P423" s="934"/>
      <c r="Q423" s="393"/>
      <c r="R423" s="1152">
        <f>U424+U425+U430+U431+U433</f>
        <v>21000000</v>
      </c>
      <c r="S423" s="1152"/>
      <c r="T423" s="1152"/>
      <c r="U423" s="1153"/>
      <c r="V423" s="90"/>
      <c r="W423" s="90"/>
      <c r="X423" s="90"/>
      <c r="Y423" s="935"/>
      <c r="Z423" s="935"/>
      <c r="AA423" s="134">
        <v>1</v>
      </c>
      <c r="AB423" s="134">
        <v>4</v>
      </c>
      <c r="AC423" s="936"/>
      <c r="AD423" s="937"/>
      <c r="AE423" s="938"/>
    </row>
    <row r="424" spans="1:31" s="23" customFormat="1" ht="17.100000000000001" customHeight="1">
      <c r="A424" s="263"/>
      <c r="B424" s="264"/>
      <c r="C424" s="263"/>
      <c r="D424" s="264"/>
      <c r="E424" s="944"/>
      <c r="F424" s="258"/>
      <c r="G424" s="322"/>
      <c r="H424" s="322"/>
      <c r="I424" s="322"/>
      <c r="J424" s="270"/>
      <c r="K424" s="679" t="s">
        <v>743</v>
      </c>
      <c r="L424" s="801">
        <v>1500000</v>
      </c>
      <c r="M424" s="801" t="s">
        <v>595</v>
      </c>
      <c r="N424" s="683" t="s">
        <v>272</v>
      </c>
      <c r="O424" s="670">
        <v>1</v>
      </c>
      <c r="P424" s="670" t="s">
        <v>636</v>
      </c>
      <c r="Q424" s="683" t="s">
        <v>272</v>
      </c>
      <c r="R424" s="670">
        <v>6</v>
      </c>
      <c r="S424" s="670" t="s">
        <v>634</v>
      </c>
      <c r="T424" s="840" t="s">
        <v>2</v>
      </c>
      <c r="U424" s="802">
        <f t="shared" si="20"/>
        <v>9000000</v>
      </c>
      <c r="V424" s="90"/>
      <c r="W424" s="90"/>
      <c r="X424" s="90"/>
      <c r="Y424" s="935"/>
      <c r="Z424" s="935"/>
      <c r="AA424" s="134"/>
      <c r="AB424" s="134"/>
      <c r="AC424" s="936"/>
      <c r="AD424" s="937"/>
      <c r="AE424" s="938"/>
    </row>
    <row r="425" spans="1:31" s="23" customFormat="1" ht="17.100000000000001" customHeight="1">
      <c r="A425" s="263"/>
      <c r="B425" s="264"/>
      <c r="C425" s="263"/>
      <c r="D425" s="264"/>
      <c r="E425" s="297"/>
      <c r="F425" s="258"/>
      <c r="G425" s="322"/>
      <c r="H425" s="322"/>
      <c r="I425" s="325"/>
      <c r="J425" s="945"/>
      <c r="K425" s="679" t="s">
        <v>744</v>
      </c>
      <c r="L425" s="801">
        <v>50000</v>
      </c>
      <c r="M425" s="801" t="s">
        <v>595</v>
      </c>
      <c r="N425" s="683" t="s">
        <v>272</v>
      </c>
      <c r="O425" s="947">
        <v>20</v>
      </c>
      <c r="P425" s="947" t="s">
        <v>597</v>
      </c>
      <c r="Q425" s="683" t="s">
        <v>272</v>
      </c>
      <c r="R425" s="947">
        <v>2</v>
      </c>
      <c r="S425" s="947" t="s">
        <v>634</v>
      </c>
      <c r="T425" s="840" t="s">
        <v>2</v>
      </c>
      <c r="U425" s="802">
        <f t="shared" si="20"/>
        <v>2000000</v>
      </c>
      <c r="V425" s="90"/>
      <c r="W425" s="90"/>
      <c r="X425" s="90"/>
      <c r="Y425" s="935"/>
      <c r="Z425" s="935"/>
      <c r="AA425" s="134">
        <v>1</v>
      </c>
      <c r="AB425" s="134">
        <v>12</v>
      </c>
      <c r="AC425" s="936"/>
      <c r="AD425" s="937"/>
      <c r="AE425" s="938"/>
    </row>
    <row r="426" spans="1:31" s="23" customFormat="1" ht="17.100000000000001" hidden="1" customHeight="1">
      <c r="A426" s="263"/>
      <c r="B426" s="264"/>
      <c r="C426" s="263"/>
      <c r="D426" s="264"/>
      <c r="E426" s="297"/>
      <c r="F426" s="258"/>
      <c r="G426" s="322"/>
      <c r="H426" s="322"/>
      <c r="I426" s="325"/>
      <c r="J426" s="945"/>
      <c r="K426" s="679" t="s">
        <v>285</v>
      </c>
      <c r="L426" s="946"/>
      <c r="M426" s="946" t="s">
        <v>595</v>
      </c>
      <c r="N426" s="683" t="s">
        <v>272</v>
      </c>
      <c r="O426" s="947">
        <v>1</v>
      </c>
      <c r="P426" s="947" t="s">
        <v>636</v>
      </c>
      <c r="Q426" s="683" t="s">
        <v>272</v>
      </c>
      <c r="R426" s="947">
        <v>12</v>
      </c>
      <c r="S426" s="947" t="s">
        <v>634</v>
      </c>
      <c r="T426" s="840" t="s">
        <v>2</v>
      </c>
      <c r="U426" s="802">
        <f t="shared" si="20"/>
        <v>0</v>
      </c>
      <c r="V426" s="90"/>
      <c r="W426" s="90"/>
      <c r="X426" s="90"/>
      <c r="Y426" s="935"/>
      <c r="Z426" s="935"/>
      <c r="AA426" s="134"/>
      <c r="AB426" s="134"/>
      <c r="AC426" s="936"/>
      <c r="AD426" s="937"/>
      <c r="AE426" s="938"/>
    </row>
    <row r="427" spans="1:31" s="23" customFormat="1" ht="17.100000000000001" hidden="1" customHeight="1">
      <c r="A427" s="263"/>
      <c r="B427" s="264"/>
      <c r="C427" s="263"/>
      <c r="D427" s="264"/>
      <c r="E427" s="179"/>
      <c r="F427" s="258"/>
      <c r="G427" s="322"/>
      <c r="H427" s="322"/>
      <c r="I427" s="325"/>
      <c r="J427" s="945"/>
      <c r="K427" s="679" t="s">
        <v>534</v>
      </c>
      <c r="L427" s="946"/>
      <c r="M427" s="946" t="s">
        <v>595</v>
      </c>
      <c r="N427" s="683" t="s">
        <v>272</v>
      </c>
      <c r="O427" s="947">
        <v>40</v>
      </c>
      <c r="P427" s="947" t="s">
        <v>636</v>
      </c>
      <c r="Q427" s="683" t="s">
        <v>272</v>
      </c>
      <c r="R427" s="947">
        <v>1</v>
      </c>
      <c r="S427" s="947" t="s">
        <v>634</v>
      </c>
      <c r="T427" s="840" t="s">
        <v>2</v>
      </c>
      <c r="U427" s="802">
        <f t="shared" si="20"/>
        <v>0</v>
      </c>
      <c r="V427" s="90"/>
      <c r="W427" s="90"/>
      <c r="X427" s="90"/>
      <c r="Y427" s="935"/>
      <c r="Z427" s="935"/>
      <c r="AA427" s="134">
        <v>1</v>
      </c>
      <c r="AB427" s="134">
        <v>60</v>
      </c>
      <c r="AC427" s="936"/>
      <c r="AD427" s="937"/>
      <c r="AE427" s="938"/>
    </row>
    <row r="428" spans="1:31" s="23" customFormat="1" ht="17.100000000000001" hidden="1" customHeight="1">
      <c r="A428" s="263"/>
      <c r="B428" s="264"/>
      <c r="C428" s="263"/>
      <c r="D428" s="264"/>
      <c r="E428" s="179"/>
      <c r="F428" s="258"/>
      <c r="G428" s="322"/>
      <c r="H428" s="322"/>
      <c r="I428" s="325"/>
      <c r="J428" s="945"/>
      <c r="K428" s="679" t="s">
        <v>125</v>
      </c>
      <c r="L428" s="946">
        <v>0</v>
      </c>
      <c r="M428" s="946" t="s">
        <v>595</v>
      </c>
      <c r="N428" s="683" t="s">
        <v>272</v>
      </c>
      <c r="O428" s="947">
        <v>1</v>
      </c>
      <c r="P428" s="947" t="s">
        <v>636</v>
      </c>
      <c r="Q428" s="683" t="s">
        <v>272</v>
      </c>
      <c r="R428" s="947">
        <v>6</v>
      </c>
      <c r="S428" s="947" t="s">
        <v>634</v>
      </c>
      <c r="T428" s="840" t="s">
        <v>2</v>
      </c>
      <c r="U428" s="802">
        <f t="shared" si="20"/>
        <v>0</v>
      </c>
      <c r="V428" s="90"/>
      <c r="W428" s="90"/>
      <c r="X428" s="90"/>
      <c r="Y428" s="396"/>
      <c r="Z428" s="396"/>
      <c r="AA428" s="134">
        <v>1</v>
      </c>
      <c r="AB428" s="134">
        <v>6</v>
      </c>
      <c r="AC428" s="936"/>
      <c r="AD428" s="937"/>
      <c r="AE428" s="938"/>
    </row>
    <row r="429" spans="1:31" s="23" customFormat="1" ht="17.100000000000001" hidden="1" customHeight="1">
      <c r="A429" s="263"/>
      <c r="B429" s="264"/>
      <c r="C429" s="263"/>
      <c r="D429" s="264"/>
      <c r="E429" s="179"/>
      <c r="F429" s="258"/>
      <c r="G429" s="322"/>
      <c r="H429" s="322"/>
      <c r="I429" s="325"/>
      <c r="J429" s="945"/>
      <c r="K429" s="679" t="s">
        <v>284</v>
      </c>
      <c r="L429" s="946">
        <v>0</v>
      </c>
      <c r="M429" s="946" t="s">
        <v>595</v>
      </c>
      <c r="N429" s="683" t="s">
        <v>272</v>
      </c>
      <c r="O429" s="947">
        <v>1</v>
      </c>
      <c r="P429" s="947" t="s">
        <v>636</v>
      </c>
      <c r="Q429" s="683" t="s">
        <v>272</v>
      </c>
      <c r="R429" s="947">
        <v>12</v>
      </c>
      <c r="S429" s="947" t="s">
        <v>634</v>
      </c>
      <c r="T429" s="840" t="s">
        <v>2</v>
      </c>
      <c r="U429" s="802">
        <f t="shared" si="20"/>
        <v>0</v>
      </c>
      <c r="V429" s="90"/>
      <c r="W429" s="90"/>
      <c r="X429" s="90"/>
      <c r="Y429" s="396"/>
      <c r="Z429" s="396"/>
      <c r="AA429" s="134"/>
      <c r="AB429" s="134"/>
      <c r="AC429" s="936"/>
      <c r="AD429" s="937"/>
      <c r="AE429" s="938"/>
    </row>
    <row r="430" spans="1:31" s="23" customFormat="1" ht="17.100000000000001" customHeight="1">
      <c r="A430" s="263"/>
      <c r="B430" s="264"/>
      <c r="C430" s="263"/>
      <c r="D430" s="264"/>
      <c r="E430" s="179"/>
      <c r="F430" s="258"/>
      <c r="G430" s="322"/>
      <c r="H430" s="322"/>
      <c r="I430" s="325"/>
      <c r="J430" s="945"/>
      <c r="K430" s="679" t="s">
        <v>745</v>
      </c>
      <c r="L430" s="801">
        <v>5000000</v>
      </c>
      <c r="M430" s="801" t="s">
        <v>595</v>
      </c>
      <c r="N430" s="683" t="s">
        <v>272</v>
      </c>
      <c r="O430" s="947">
        <v>1</v>
      </c>
      <c r="P430" s="947" t="s">
        <v>636</v>
      </c>
      <c r="Q430" s="683" t="s">
        <v>272</v>
      </c>
      <c r="R430" s="947">
        <v>1</v>
      </c>
      <c r="S430" s="947" t="s">
        <v>634</v>
      </c>
      <c r="T430" s="840" t="s">
        <v>2</v>
      </c>
      <c r="U430" s="802">
        <f t="shared" ref="U430" si="23">L430*O430*R430</f>
        <v>5000000</v>
      </c>
      <c r="V430" s="90"/>
      <c r="W430" s="90"/>
      <c r="X430" s="90"/>
      <c r="Y430" s="935"/>
      <c r="Z430" s="935"/>
      <c r="AA430" s="134">
        <v>1</v>
      </c>
      <c r="AB430" s="134">
        <v>4</v>
      </c>
      <c r="AC430" s="936"/>
      <c r="AD430" s="937"/>
      <c r="AE430" s="938"/>
    </row>
    <row r="431" spans="1:31" s="23" customFormat="1" ht="17.100000000000001" customHeight="1">
      <c r="A431" s="263"/>
      <c r="B431" s="264"/>
      <c r="C431" s="263"/>
      <c r="D431" s="264"/>
      <c r="E431" s="179"/>
      <c r="F431" s="258"/>
      <c r="G431" s="322"/>
      <c r="H431" s="322"/>
      <c r="I431" s="325"/>
      <c r="J431" s="945"/>
      <c r="K431" s="679" t="s">
        <v>746</v>
      </c>
      <c r="L431" s="801">
        <v>500000</v>
      </c>
      <c r="M431" s="801" t="s">
        <v>595</v>
      </c>
      <c r="N431" s="683" t="s">
        <v>272</v>
      </c>
      <c r="O431" s="947">
        <v>1</v>
      </c>
      <c r="P431" s="947" t="s">
        <v>636</v>
      </c>
      <c r="Q431" s="683" t="s">
        <v>272</v>
      </c>
      <c r="R431" s="947">
        <v>6</v>
      </c>
      <c r="S431" s="947" t="s">
        <v>634</v>
      </c>
      <c r="T431" s="840" t="s">
        <v>2</v>
      </c>
      <c r="U431" s="802">
        <f t="shared" ref="U431" si="24">L431*O431*R431</f>
        <v>3000000</v>
      </c>
      <c r="V431" s="90"/>
      <c r="W431" s="90"/>
      <c r="X431" s="90"/>
      <c r="Y431" s="935"/>
      <c r="Z431" s="935"/>
      <c r="AA431" s="134"/>
      <c r="AB431" s="134"/>
      <c r="AC431" s="936"/>
      <c r="AD431" s="937"/>
      <c r="AE431" s="938"/>
    </row>
    <row r="432" spans="1:31" s="23" customFormat="1" ht="17.100000000000001" hidden="1" customHeight="1">
      <c r="A432" s="263"/>
      <c r="B432" s="264"/>
      <c r="C432" s="263"/>
      <c r="D432" s="264"/>
      <c r="E432" s="179"/>
      <c r="F432" s="258"/>
      <c r="G432" s="322"/>
      <c r="H432" s="322"/>
      <c r="I432" s="325"/>
      <c r="J432" s="945"/>
      <c r="K432" s="679" t="s">
        <v>535</v>
      </c>
      <c r="L432" s="946">
        <v>0</v>
      </c>
      <c r="M432" s="946" t="s">
        <v>595</v>
      </c>
      <c r="N432" s="683" t="s">
        <v>272</v>
      </c>
      <c r="O432" s="947">
        <v>1</v>
      </c>
      <c r="P432" s="947" t="s">
        <v>636</v>
      </c>
      <c r="Q432" s="683" t="s">
        <v>272</v>
      </c>
      <c r="R432" s="947">
        <v>12</v>
      </c>
      <c r="S432" s="947" t="s">
        <v>634</v>
      </c>
      <c r="T432" s="840" t="s">
        <v>2</v>
      </c>
      <c r="U432" s="802">
        <f t="shared" si="20"/>
        <v>0</v>
      </c>
      <c r="V432" s="90"/>
      <c r="W432" s="90"/>
      <c r="X432" s="90"/>
      <c r="Y432" s="935"/>
      <c r="Z432" s="935"/>
      <c r="AA432" s="134">
        <v>1</v>
      </c>
      <c r="AB432" s="134">
        <v>12</v>
      </c>
      <c r="AC432" s="936"/>
      <c r="AD432" s="937"/>
      <c r="AE432" s="938"/>
    </row>
    <row r="433" spans="1:31" s="23" customFormat="1" ht="17.100000000000001" customHeight="1">
      <c r="A433" s="263"/>
      <c r="B433" s="264"/>
      <c r="C433" s="263"/>
      <c r="D433" s="264"/>
      <c r="E433" s="179"/>
      <c r="F433" s="264"/>
      <c r="G433" s="322"/>
      <c r="H433" s="322"/>
      <c r="I433" s="334"/>
      <c r="J433" s="945"/>
      <c r="K433" s="218" t="s">
        <v>747</v>
      </c>
      <c r="L433" s="939">
        <v>500000</v>
      </c>
      <c r="M433" s="939" t="s">
        <v>595</v>
      </c>
      <c r="N433" s="140" t="s">
        <v>272</v>
      </c>
      <c r="O433" s="948">
        <v>1</v>
      </c>
      <c r="P433" s="948" t="s">
        <v>636</v>
      </c>
      <c r="Q433" s="140" t="s">
        <v>272</v>
      </c>
      <c r="R433" s="948">
        <v>4</v>
      </c>
      <c r="S433" s="948" t="s">
        <v>634</v>
      </c>
      <c r="T433" s="841" t="s">
        <v>2</v>
      </c>
      <c r="U433" s="804">
        <f t="shared" si="20"/>
        <v>2000000</v>
      </c>
      <c r="V433" s="90"/>
      <c r="W433" s="90"/>
      <c r="X433" s="90"/>
      <c r="Y433" s="935"/>
      <c r="Z433" s="935"/>
      <c r="AA433" s="134">
        <v>1</v>
      </c>
      <c r="AB433" s="134">
        <v>12</v>
      </c>
      <c r="AC433" s="936"/>
      <c r="AD433" s="937"/>
      <c r="AE433" s="938"/>
    </row>
    <row r="434" spans="1:31" s="23" customFormat="1" ht="17.100000000000001" customHeight="1">
      <c r="A434" s="263"/>
      <c r="B434" s="264"/>
      <c r="C434" s="263"/>
      <c r="D434" s="264"/>
      <c r="E434" s="296" t="s">
        <v>283</v>
      </c>
      <c r="F434" s="262" t="s">
        <v>282</v>
      </c>
      <c r="G434" s="319">
        <v>17200000</v>
      </c>
      <c r="H434" s="319">
        <f>SUM(U435:U436)</f>
        <v>17200000</v>
      </c>
      <c r="I434" s="319">
        <f>H434-G434</f>
        <v>0</v>
      </c>
      <c r="J434" s="244">
        <f>I434/G434*100</f>
        <v>0</v>
      </c>
      <c r="K434" s="850" t="s">
        <v>783</v>
      </c>
      <c r="L434" s="933"/>
      <c r="M434" s="933"/>
      <c r="N434" s="393"/>
      <c r="O434" s="934"/>
      <c r="P434" s="934"/>
      <c r="Q434" s="393"/>
      <c r="R434" s="934"/>
      <c r="S434" s="1152">
        <f>U435+U436</f>
        <v>17200000</v>
      </c>
      <c r="T434" s="1152"/>
      <c r="U434" s="1153"/>
      <c r="V434" s="90"/>
      <c r="W434" s="90"/>
      <c r="X434" s="90"/>
      <c r="Y434" s="935"/>
      <c r="Z434" s="935"/>
      <c r="AA434" s="134">
        <v>20</v>
      </c>
      <c r="AB434" s="134">
        <v>12</v>
      </c>
      <c r="AC434" s="936">
        <v>17200000</v>
      </c>
      <c r="AD434" s="937"/>
      <c r="AE434" s="938"/>
    </row>
    <row r="435" spans="1:31" s="23" customFormat="1" ht="17.100000000000001" customHeight="1">
      <c r="A435" s="263"/>
      <c r="B435" s="264"/>
      <c r="C435" s="263"/>
      <c r="D435" s="264"/>
      <c r="E435" s="297"/>
      <c r="F435" s="264"/>
      <c r="G435" s="322"/>
      <c r="H435" s="322"/>
      <c r="I435" s="331"/>
      <c r="J435" s="270"/>
      <c r="K435" s="204" t="s">
        <v>749</v>
      </c>
      <c r="L435" s="801">
        <v>2500000</v>
      </c>
      <c r="M435" s="801" t="s">
        <v>595</v>
      </c>
      <c r="N435" s="683" t="s">
        <v>272</v>
      </c>
      <c r="O435" s="670">
        <v>1</v>
      </c>
      <c r="P435" s="670" t="s">
        <v>636</v>
      </c>
      <c r="Q435" s="683" t="s">
        <v>272</v>
      </c>
      <c r="R435" s="670">
        <v>4</v>
      </c>
      <c r="S435" s="670" t="s">
        <v>634</v>
      </c>
      <c r="T435" s="840" t="s">
        <v>2</v>
      </c>
      <c r="U435" s="802">
        <f t="shared" ref="U435" si="25">L435*O435*R435</f>
        <v>10000000</v>
      </c>
      <c r="V435" s="90"/>
      <c r="W435" s="90"/>
      <c r="X435" s="90"/>
      <c r="Y435" s="935"/>
      <c r="Z435" s="935"/>
      <c r="AA435" s="134"/>
      <c r="AB435" s="134"/>
      <c r="AC435" s="936"/>
      <c r="AD435" s="937"/>
      <c r="AE435" s="938"/>
    </row>
    <row r="436" spans="1:31" s="23" customFormat="1" ht="17.100000000000001" customHeight="1">
      <c r="A436" s="263"/>
      <c r="B436" s="264"/>
      <c r="C436" s="263"/>
      <c r="D436" s="264"/>
      <c r="E436" s="297"/>
      <c r="F436" s="264"/>
      <c r="G436" s="322"/>
      <c r="H436" s="322"/>
      <c r="I436" s="331"/>
      <c r="J436" s="270"/>
      <c r="K436" s="218" t="s">
        <v>750</v>
      </c>
      <c r="L436" s="949">
        <v>30000</v>
      </c>
      <c r="M436" s="949" t="s">
        <v>595</v>
      </c>
      <c r="N436" s="140" t="s">
        <v>272</v>
      </c>
      <c r="O436" s="948">
        <v>20</v>
      </c>
      <c r="P436" s="948" t="s">
        <v>636</v>
      </c>
      <c r="Q436" s="140" t="s">
        <v>272</v>
      </c>
      <c r="R436" s="948">
        <v>12</v>
      </c>
      <c r="S436" s="948" t="s">
        <v>634</v>
      </c>
      <c r="T436" s="841" t="s">
        <v>2</v>
      </c>
      <c r="U436" s="804">
        <f t="shared" ref="U436:U438" si="26">L436*O436*R436</f>
        <v>7200000</v>
      </c>
      <c r="V436" s="90"/>
      <c r="W436" s="90"/>
      <c r="X436" s="90"/>
      <c r="Y436" s="935"/>
      <c r="Z436" s="935"/>
      <c r="AA436" s="134"/>
      <c r="AB436" s="134"/>
      <c r="AC436" s="936"/>
      <c r="AD436" s="937"/>
      <c r="AE436" s="938"/>
    </row>
    <row r="437" spans="1:31" s="23" customFormat="1" ht="17.100000000000001" customHeight="1">
      <c r="A437" s="263"/>
      <c r="B437" s="264"/>
      <c r="C437" s="263"/>
      <c r="D437" s="264"/>
      <c r="E437" s="1113" t="s">
        <v>283</v>
      </c>
      <c r="F437" s="1167" t="s">
        <v>817</v>
      </c>
      <c r="G437" s="1202">
        <v>9000000</v>
      </c>
      <c r="H437" s="1202">
        <f>SUM(U438:U440)</f>
        <v>9000000</v>
      </c>
      <c r="I437" s="1202">
        <f>H437-G437</f>
        <v>0</v>
      </c>
      <c r="J437" s="1204">
        <f>I437/G437*100</f>
        <v>0</v>
      </c>
      <c r="K437" s="1154" t="s">
        <v>784</v>
      </c>
      <c r="L437" s="1155"/>
      <c r="M437" s="871"/>
      <c r="N437" s="393"/>
      <c r="O437" s="950"/>
      <c r="P437" s="950"/>
      <c r="Q437" s="393"/>
      <c r="R437" s="950"/>
      <c r="S437" s="1152">
        <f>U438</f>
        <v>9000000</v>
      </c>
      <c r="T437" s="1152"/>
      <c r="U437" s="1153"/>
      <c r="V437" s="90"/>
      <c r="W437" s="90"/>
      <c r="X437" s="90"/>
      <c r="Y437" s="935"/>
      <c r="Z437" s="935"/>
      <c r="AA437" s="134"/>
      <c r="AB437" s="134"/>
      <c r="AC437" s="936"/>
      <c r="AD437" s="937"/>
      <c r="AE437" s="938"/>
    </row>
    <row r="438" spans="1:31" s="23" customFormat="1" ht="17.100000000000001" customHeight="1">
      <c r="A438" s="266"/>
      <c r="B438" s="267"/>
      <c r="C438" s="266"/>
      <c r="D438" s="267"/>
      <c r="E438" s="1145"/>
      <c r="F438" s="1168"/>
      <c r="G438" s="1203"/>
      <c r="H438" s="1203"/>
      <c r="I438" s="1203"/>
      <c r="J438" s="1205"/>
      <c r="K438" s="204" t="s">
        <v>555</v>
      </c>
      <c r="L438" s="801">
        <v>9000000</v>
      </c>
      <c r="M438" s="801" t="s">
        <v>794</v>
      </c>
      <c r="N438" s="683" t="s">
        <v>272</v>
      </c>
      <c r="O438" s="670">
        <v>1</v>
      </c>
      <c r="P438" s="670" t="s">
        <v>795</v>
      </c>
      <c r="Q438" s="683" t="s">
        <v>272</v>
      </c>
      <c r="R438" s="670">
        <v>1</v>
      </c>
      <c r="S438" s="670" t="s">
        <v>796</v>
      </c>
      <c r="T438" s="840" t="s">
        <v>2</v>
      </c>
      <c r="U438" s="802">
        <f t="shared" si="26"/>
        <v>9000000</v>
      </c>
      <c r="V438" s="90"/>
      <c r="W438" s="90"/>
      <c r="X438" s="90"/>
      <c r="Y438" s="935"/>
      <c r="Z438" s="935"/>
      <c r="AA438" s="134">
        <v>12</v>
      </c>
      <c r="AB438" s="134">
        <v>12</v>
      </c>
      <c r="AC438" s="936">
        <v>9600000</v>
      </c>
      <c r="AD438" s="937"/>
      <c r="AE438" s="938"/>
    </row>
    <row r="439" spans="1:31" s="23" customFormat="1" ht="17.100000000000001" hidden="1" customHeight="1">
      <c r="A439" s="158" t="s">
        <v>281</v>
      </c>
      <c r="B439" s="1084" t="s">
        <v>278</v>
      </c>
      <c r="C439" s="1085"/>
      <c r="D439" s="1085"/>
      <c r="E439" s="1085"/>
      <c r="F439" s="1086"/>
      <c r="G439" s="320">
        <v>0</v>
      </c>
      <c r="H439" s="320">
        <f>H440</f>
        <v>0</v>
      </c>
      <c r="I439" s="320">
        <f t="shared" ref="I439:I441" si="27">H439-G439</f>
        <v>0</v>
      </c>
      <c r="J439" s="240">
        <v>0</v>
      </c>
      <c r="K439" s="347"/>
      <c r="L439" s="933"/>
      <c r="M439" s="933"/>
      <c r="N439" s="393"/>
      <c r="O439" s="934"/>
      <c r="P439" s="934"/>
      <c r="Q439" s="393"/>
      <c r="R439" s="934"/>
      <c r="S439" s="934"/>
      <c r="T439" s="839"/>
      <c r="U439" s="803"/>
      <c r="V439" s="90"/>
      <c r="W439" s="90"/>
      <c r="X439" s="90"/>
      <c r="Y439" s="935"/>
      <c r="Z439" s="935"/>
      <c r="AA439" s="134"/>
      <c r="AB439" s="134"/>
      <c r="AC439" s="936"/>
      <c r="AD439" s="937"/>
      <c r="AE439" s="938"/>
    </row>
    <row r="440" spans="1:31" s="23" customFormat="1" ht="17.100000000000001" hidden="1" customHeight="1">
      <c r="A440" s="835"/>
      <c r="B440" s="837"/>
      <c r="C440" s="158" t="s">
        <v>280</v>
      </c>
      <c r="D440" s="1084" t="s">
        <v>278</v>
      </c>
      <c r="E440" s="1085"/>
      <c r="F440" s="1086"/>
      <c r="G440" s="320">
        <v>0</v>
      </c>
      <c r="H440" s="320">
        <f>H441</f>
        <v>0</v>
      </c>
      <c r="I440" s="329">
        <f t="shared" si="27"/>
        <v>0</v>
      </c>
      <c r="J440" s="240">
        <v>0</v>
      </c>
      <c r="K440" s="845"/>
      <c r="L440" s="599"/>
      <c r="M440" s="599"/>
      <c r="N440" s="388"/>
      <c r="O440" s="951"/>
      <c r="P440" s="951"/>
      <c r="Q440" s="388"/>
      <c r="R440" s="951"/>
      <c r="S440" s="951"/>
      <c r="T440" s="190"/>
      <c r="U440" s="803"/>
      <c r="V440" s="90"/>
      <c r="W440" s="90"/>
      <c r="X440" s="90"/>
      <c r="Y440" s="935"/>
      <c r="Z440" s="935"/>
      <c r="AA440" s="134"/>
      <c r="AB440" s="134"/>
      <c r="AC440" s="936"/>
      <c r="AD440" s="937"/>
      <c r="AE440" s="938"/>
    </row>
    <row r="441" spans="1:31" s="23" customFormat="1" ht="17.100000000000001" hidden="1" customHeight="1">
      <c r="A441" s="355"/>
      <c r="B441" s="357"/>
      <c r="C441" s="825"/>
      <c r="D441" s="827"/>
      <c r="E441" s="268" t="s">
        <v>279</v>
      </c>
      <c r="F441" s="269" t="s">
        <v>278</v>
      </c>
      <c r="G441" s="320">
        <v>0</v>
      </c>
      <c r="H441" s="319">
        <f>SUM(U441)</f>
        <v>0</v>
      </c>
      <c r="I441" s="319">
        <f t="shared" si="27"/>
        <v>0</v>
      </c>
      <c r="J441" s="240">
        <v>0</v>
      </c>
      <c r="K441" s="126" t="s">
        <v>531</v>
      </c>
      <c r="L441" s="939"/>
      <c r="M441" s="939"/>
      <c r="N441" s="140" t="s">
        <v>272</v>
      </c>
      <c r="O441" s="952">
        <v>1</v>
      </c>
      <c r="P441" s="952"/>
      <c r="Q441" s="140" t="s">
        <v>272</v>
      </c>
      <c r="R441" s="952">
        <v>1</v>
      </c>
      <c r="S441" s="952"/>
      <c r="T441" s="356" t="s">
        <v>2</v>
      </c>
      <c r="U441" s="803">
        <f t="shared" si="20"/>
        <v>0</v>
      </c>
      <c r="V441" s="90"/>
      <c r="W441" s="90"/>
      <c r="X441" s="90"/>
      <c r="Y441" s="935"/>
      <c r="Z441" s="935"/>
      <c r="AA441" s="134">
        <v>1</v>
      </c>
      <c r="AB441" s="134">
        <v>12</v>
      </c>
      <c r="AC441" s="936"/>
      <c r="AD441" s="937"/>
      <c r="AE441" s="938"/>
    </row>
    <row r="442" spans="1:31" s="23" customFormat="1" ht="17.100000000000001" hidden="1" customHeight="1">
      <c r="A442" s="355"/>
      <c r="B442" s="356"/>
      <c r="C442" s="826"/>
      <c r="D442" s="826"/>
      <c r="E442" s="953"/>
      <c r="F442" s="954"/>
      <c r="G442" s="320"/>
      <c r="H442" s="319"/>
      <c r="I442" s="319"/>
      <c r="J442" s="240"/>
      <c r="K442" s="126"/>
      <c r="L442" s="939"/>
      <c r="M442" s="939"/>
      <c r="N442" s="140"/>
      <c r="O442" s="952"/>
      <c r="P442" s="952"/>
      <c r="Q442" s="140"/>
      <c r="R442" s="952"/>
      <c r="S442" s="952"/>
      <c r="T442" s="356"/>
      <c r="U442" s="803"/>
      <c r="V442" s="90"/>
      <c r="W442" s="90"/>
      <c r="X442" s="90"/>
      <c r="Y442" s="935"/>
      <c r="Z442" s="935"/>
      <c r="AA442" s="134"/>
      <c r="AB442" s="134"/>
      <c r="AC442" s="936"/>
      <c r="AD442" s="937"/>
      <c r="AE442" s="938"/>
    </row>
    <row r="443" spans="1:31" s="23" customFormat="1" ht="17.100000000000001" customHeight="1">
      <c r="A443" s="955">
        <v>8</v>
      </c>
      <c r="B443" s="1087" t="s">
        <v>277</v>
      </c>
      <c r="C443" s="1088"/>
      <c r="D443" s="1088"/>
      <c r="E443" s="1088"/>
      <c r="F443" s="1089"/>
      <c r="G443" s="320">
        <f>G444</f>
        <v>2995717</v>
      </c>
      <c r="H443" s="320">
        <f>H444</f>
        <v>4256554</v>
      </c>
      <c r="I443" s="319">
        <f>H443-G443</f>
        <v>1260837</v>
      </c>
      <c r="J443" s="240">
        <f>I443/G443*100</f>
        <v>42.087987616987853</v>
      </c>
      <c r="K443" s="197"/>
      <c r="L443" s="956"/>
      <c r="M443" s="956"/>
      <c r="N443" s="388"/>
      <c r="O443" s="957"/>
      <c r="P443" s="957"/>
      <c r="Q443" s="388"/>
      <c r="R443" s="957"/>
      <c r="S443" s="957"/>
      <c r="T443" s="190"/>
      <c r="U443" s="803"/>
      <c r="V443" s="90"/>
      <c r="W443" s="90"/>
      <c r="X443" s="90"/>
      <c r="Y443" s="935"/>
      <c r="Z443" s="935"/>
      <c r="AA443" s="134"/>
      <c r="AB443" s="134"/>
      <c r="AC443" s="936"/>
      <c r="AD443" s="937"/>
      <c r="AE443" s="938"/>
    </row>
    <row r="444" spans="1:31" s="438" customFormat="1" ht="17.100000000000001" customHeight="1">
      <c r="A444" s="760"/>
      <c r="B444" s="761"/>
      <c r="C444" s="799">
        <v>81</v>
      </c>
      <c r="D444" s="1164" t="s">
        <v>277</v>
      </c>
      <c r="E444" s="1165"/>
      <c r="F444" s="1166"/>
      <c r="G444" s="696">
        <f>SUM(G445:G446)</f>
        <v>2995717</v>
      </c>
      <c r="H444" s="696">
        <f>SUM(H445:H446)</f>
        <v>4256554</v>
      </c>
      <c r="I444" s="703">
        <f>H444-G444</f>
        <v>1260837</v>
      </c>
      <c r="J444" s="719">
        <f>I444/G444*100</f>
        <v>42.087987616987853</v>
      </c>
      <c r="K444" s="725"/>
      <c r="L444" s="786"/>
      <c r="M444" s="786"/>
      <c r="N444" s="727"/>
      <c r="O444" s="674"/>
      <c r="P444" s="674"/>
      <c r="Q444" s="727"/>
      <c r="R444" s="674"/>
      <c r="S444" s="674"/>
      <c r="T444" s="701"/>
      <c r="U444" s="803"/>
      <c r="V444" s="446"/>
      <c r="W444" s="446"/>
      <c r="X444" s="446"/>
      <c r="Y444" s="452"/>
      <c r="Z444" s="452"/>
      <c r="AA444" s="448"/>
      <c r="AB444" s="448"/>
      <c r="AC444" s="449"/>
      <c r="AD444" s="450"/>
      <c r="AE444" s="451"/>
    </row>
    <row r="445" spans="1:31" s="438" customFormat="1" ht="17.100000000000001" customHeight="1">
      <c r="A445" s="763"/>
      <c r="B445" s="764"/>
      <c r="C445" s="760"/>
      <c r="D445" s="761"/>
      <c r="E445" s="800">
        <v>811</v>
      </c>
      <c r="F445" s="769" t="s">
        <v>277</v>
      </c>
      <c r="G445" s="689">
        <v>1995717</v>
      </c>
      <c r="H445" s="689">
        <f>U445</f>
        <v>3256554</v>
      </c>
      <c r="I445" s="703">
        <f>H445-G445</f>
        <v>1260837</v>
      </c>
      <c r="J445" s="719">
        <f>I445/G445*100</f>
        <v>63.177143853562399</v>
      </c>
      <c r="K445" s="720" t="s">
        <v>277</v>
      </c>
      <c r="L445" s="721">
        <v>3256554</v>
      </c>
      <c r="M445" s="721"/>
      <c r="N445" s="722" t="s">
        <v>272</v>
      </c>
      <c r="O445" s="667">
        <v>1</v>
      </c>
      <c r="P445" s="667"/>
      <c r="Q445" s="722" t="s">
        <v>272</v>
      </c>
      <c r="R445" s="667">
        <v>1</v>
      </c>
      <c r="S445" s="667"/>
      <c r="T445" s="723" t="s">
        <v>2</v>
      </c>
      <c r="U445" s="803">
        <f t="shared" ref="U445" si="28">L445*O445*R445</f>
        <v>3256554</v>
      </c>
      <c r="V445" s="446"/>
      <c r="W445" s="446"/>
      <c r="X445" s="446"/>
      <c r="Y445" s="452"/>
      <c r="Z445" s="452"/>
      <c r="AA445" s="448">
        <v>1</v>
      </c>
      <c r="AB445" s="448">
        <v>12</v>
      </c>
      <c r="AC445" s="449"/>
      <c r="AD445" s="450"/>
      <c r="AE445" s="451"/>
    </row>
    <row r="446" spans="1:31" s="438" customFormat="1" ht="17.100000000000001" customHeight="1">
      <c r="A446" s="773"/>
      <c r="B446" s="774"/>
      <c r="C446" s="773"/>
      <c r="D446" s="774"/>
      <c r="E446" s="800">
        <v>812</v>
      </c>
      <c r="F446" s="769" t="s">
        <v>276</v>
      </c>
      <c r="G446" s="689">
        <v>1000000</v>
      </c>
      <c r="H446" s="689">
        <f>SUM(U446)</f>
        <v>1000000</v>
      </c>
      <c r="I446" s="703">
        <f>H446-G446</f>
        <v>0</v>
      </c>
      <c r="J446" s="719" t="s">
        <v>275</v>
      </c>
      <c r="K446" s="715" t="s">
        <v>274</v>
      </c>
      <c r="L446" s="711">
        <v>1000000</v>
      </c>
      <c r="M446" s="711"/>
      <c r="N446" s="712" t="s">
        <v>272</v>
      </c>
      <c r="O446" s="666">
        <v>1</v>
      </c>
      <c r="P446" s="666"/>
      <c r="Q446" s="712" t="s">
        <v>272</v>
      </c>
      <c r="R446" s="666">
        <v>1</v>
      </c>
      <c r="S446" s="666"/>
      <c r="T446" s="713" t="s">
        <v>2</v>
      </c>
      <c r="U446" s="803">
        <f t="shared" si="20"/>
        <v>1000000</v>
      </c>
      <c r="V446" s="446"/>
      <c r="W446" s="446"/>
      <c r="X446" s="446"/>
      <c r="Y446" s="452"/>
      <c r="Z446" s="452"/>
      <c r="AA446" s="448"/>
      <c r="AB446" s="448"/>
      <c r="AC446" s="449"/>
      <c r="AD446" s="450"/>
      <c r="AE446" s="451"/>
    </row>
    <row r="447" spans="1:31" s="438" customFormat="1" ht="27.95" customHeight="1">
      <c r="A447" s="1108" t="s">
        <v>273</v>
      </c>
      <c r="B447" s="1109"/>
      <c r="C447" s="1109"/>
      <c r="D447" s="1109"/>
      <c r="E447" s="1109"/>
      <c r="F447" s="1110"/>
      <c r="G447" s="785">
        <f>SUM(G439,G443,G355,G337,G5)</f>
        <v>2179648717</v>
      </c>
      <c r="H447" s="785">
        <f>SUM(H439,H443,H355,H337,H5)</f>
        <v>2273815204</v>
      </c>
      <c r="I447" s="785">
        <f>H447-G447</f>
        <v>94166487</v>
      </c>
      <c r="J447" s="719">
        <f>I447/G447*100</f>
        <v>4.3202597861552565</v>
      </c>
      <c r="K447" s="458"/>
      <c r="L447" s="591"/>
      <c r="M447" s="591"/>
      <c r="N447" s="591"/>
      <c r="O447" s="591"/>
      <c r="P447" s="591"/>
      <c r="Q447" s="591"/>
      <c r="R447" s="591"/>
      <c r="S447" s="591"/>
      <c r="T447" s="459"/>
      <c r="U447" s="310"/>
      <c r="V447" s="446"/>
      <c r="W447" s="446"/>
      <c r="X447" s="446"/>
      <c r="Y447" s="452"/>
      <c r="Z447" s="452"/>
      <c r="AA447" s="460"/>
      <c r="AB447" s="460"/>
      <c r="AC447" s="460"/>
      <c r="AD447" s="460"/>
      <c r="AE447" s="441"/>
    </row>
    <row r="448" spans="1:31" s="150" customFormat="1" ht="16.5">
      <c r="E448" s="156"/>
      <c r="F448" s="149"/>
      <c r="G448" s="149"/>
      <c r="H448" s="149"/>
      <c r="I448" s="149"/>
      <c r="J448" s="149"/>
      <c r="L448" s="152"/>
      <c r="M448" s="569"/>
      <c r="N448" s="152"/>
      <c r="O448" s="152"/>
      <c r="P448" s="569"/>
      <c r="Q448" s="152"/>
      <c r="R448" s="152"/>
      <c r="S448" s="569"/>
      <c r="T448" s="153"/>
      <c r="U448" s="502"/>
      <c r="V448" s="461"/>
      <c r="W448" s="461"/>
      <c r="X448" s="461"/>
      <c r="AE448" s="462"/>
    </row>
    <row r="449" spans="5:31" s="150" customFormat="1" ht="16.5">
      <c r="E449" s="156"/>
      <c r="F449" s="149"/>
      <c r="G449" s="463"/>
      <c r="H449" s="489">
        <f>세입!H124</f>
        <v>2273815204</v>
      </c>
      <c r="I449" s="149"/>
      <c r="J449" s="149"/>
      <c r="K449" s="981"/>
      <c r="L449" s="152"/>
      <c r="M449" s="569"/>
      <c r="N449" s="152"/>
      <c r="O449" s="152"/>
      <c r="P449" s="569"/>
      <c r="Q449" s="152"/>
      <c r="R449" s="152"/>
      <c r="S449" s="569"/>
      <c r="T449" s="153"/>
      <c r="U449" s="502"/>
      <c r="V449" s="461"/>
      <c r="W449" s="461"/>
      <c r="X449" s="461"/>
      <c r="AE449" s="462"/>
    </row>
    <row r="450" spans="5:31" s="150" customFormat="1" ht="16.5">
      <c r="E450" s="156"/>
      <c r="F450" s="149"/>
      <c r="G450" s="463"/>
      <c r="H450" s="489">
        <f>H449-H447</f>
        <v>0</v>
      </c>
      <c r="I450" s="463"/>
      <c r="J450" s="149"/>
      <c r="L450" s="152"/>
      <c r="M450" s="569"/>
      <c r="N450" s="152"/>
      <c r="O450" s="152"/>
      <c r="P450" s="569"/>
      <c r="Q450" s="152"/>
      <c r="R450" s="152"/>
      <c r="S450" s="569"/>
      <c r="T450" s="153"/>
      <c r="U450" s="502"/>
      <c r="V450" s="461"/>
      <c r="W450" s="461"/>
      <c r="X450" s="461"/>
      <c r="AE450" s="462"/>
    </row>
    <row r="451" spans="5:31" s="150" customFormat="1" ht="16.5">
      <c r="E451" s="156"/>
      <c r="F451" s="149"/>
      <c r="G451" s="149"/>
      <c r="H451" s="505"/>
      <c r="I451" s="463"/>
      <c r="J451" s="149"/>
      <c r="K451" s="980"/>
      <c r="L451" s="152"/>
      <c r="M451" s="569"/>
      <c r="N451" s="152"/>
      <c r="O451" s="152"/>
      <c r="P451" s="569"/>
      <c r="Q451" s="152"/>
      <c r="R451" s="152"/>
      <c r="S451" s="569"/>
      <c r="T451" s="153"/>
      <c r="U451" s="507"/>
      <c r="V451" s="461"/>
      <c r="W451" s="461"/>
      <c r="X451" s="461"/>
      <c r="AE451" s="462"/>
    </row>
    <row r="452" spans="5:31" s="150" customFormat="1" ht="16.5">
      <c r="E452" s="156"/>
      <c r="F452" s="149"/>
      <c r="G452" s="149"/>
      <c r="H452" s="979"/>
      <c r="J452" s="149"/>
      <c r="K452" s="982"/>
      <c r="L452" s="152"/>
      <c r="M452" s="569"/>
      <c r="N452" s="152"/>
      <c r="O452" s="152"/>
      <c r="P452" s="569"/>
      <c r="Q452" s="152"/>
      <c r="R452" s="152"/>
      <c r="S452" s="569"/>
      <c r="T452" s="153"/>
      <c r="U452" s="502"/>
      <c r="V452" s="461"/>
      <c r="W452" s="461"/>
      <c r="X452" s="461"/>
      <c r="AE452" s="462"/>
    </row>
    <row r="453" spans="5:31" s="150" customFormat="1">
      <c r="E453" s="156"/>
      <c r="F453" s="149"/>
      <c r="G453" s="149"/>
      <c r="H453" s="149"/>
      <c r="I453" s="505"/>
      <c r="K453" s="982"/>
      <c r="L453" s="152"/>
      <c r="M453" s="569"/>
      <c r="N453" s="152"/>
      <c r="O453" s="152"/>
      <c r="P453" s="569"/>
      <c r="Q453" s="152"/>
      <c r="R453" s="152"/>
      <c r="S453" s="569"/>
      <c r="T453" s="153"/>
      <c r="U453" s="502"/>
      <c r="AE453" s="462"/>
    </row>
    <row r="454" spans="5:31" s="150" customFormat="1">
      <c r="E454" s="438"/>
      <c r="I454" s="506"/>
      <c r="J454" s="149"/>
      <c r="L454" s="152"/>
      <c r="M454" s="569"/>
      <c r="N454" s="152"/>
      <c r="O454" s="152"/>
      <c r="P454" s="569"/>
      <c r="Q454" s="152"/>
      <c r="R454" s="152"/>
      <c r="S454" s="569"/>
      <c r="T454" s="153"/>
      <c r="U454" s="502"/>
      <c r="AE454" s="462"/>
    </row>
    <row r="455" spans="5:31" s="150" customFormat="1">
      <c r="E455" s="438"/>
      <c r="J455" s="149"/>
      <c r="L455" s="152"/>
      <c r="M455" s="569"/>
      <c r="N455" s="152"/>
      <c r="O455" s="152"/>
      <c r="P455" s="569"/>
      <c r="Q455" s="152"/>
      <c r="R455" s="152"/>
      <c r="S455" s="569"/>
      <c r="T455" s="153"/>
      <c r="U455" s="502"/>
      <c r="AE455" s="462"/>
    </row>
    <row r="456" spans="5:31" s="150" customFormat="1">
      <c r="E456" s="438"/>
      <c r="J456" s="149"/>
      <c r="L456" s="152"/>
      <c r="M456" s="569"/>
      <c r="N456" s="152"/>
      <c r="O456" s="152"/>
      <c r="P456" s="569"/>
      <c r="Q456" s="152"/>
      <c r="R456" s="152"/>
      <c r="S456" s="569"/>
      <c r="T456" s="153"/>
      <c r="U456" s="502"/>
      <c r="AE456" s="462"/>
    </row>
    <row r="457" spans="5:31" s="150" customFormat="1">
      <c r="E457" s="438"/>
      <c r="J457" s="149"/>
      <c r="L457" s="152"/>
      <c r="M457" s="569"/>
      <c r="N457" s="152"/>
      <c r="O457" s="152"/>
      <c r="P457" s="569"/>
      <c r="Q457" s="152"/>
      <c r="R457" s="152"/>
      <c r="S457" s="569"/>
      <c r="T457" s="153"/>
      <c r="U457" s="502"/>
      <c r="AE457" s="462"/>
    </row>
    <row r="458" spans="5:31" s="150" customFormat="1">
      <c r="E458" s="438"/>
      <c r="J458" s="149"/>
      <c r="L458" s="152"/>
      <c r="M458" s="569"/>
      <c r="N458" s="152"/>
      <c r="O458" s="152"/>
      <c r="P458" s="569"/>
      <c r="Q458" s="152"/>
      <c r="R458" s="152"/>
      <c r="S458" s="569"/>
      <c r="T458" s="153"/>
      <c r="U458" s="502"/>
      <c r="AE458" s="462"/>
    </row>
    <row r="459" spans="5:31" s="150" customFormat="1">
      <c r="E459" s="438"/>
      <c r="J459" s="149"/>
      <c r="L459" s="152"/>
      <c r="M459" s="569"/>
      <c r="N459" s="152"/>
      <c r="O459" s="152"/>
      <c r="P459" s="569"/>
      <c r="Q459" s="152"/>
      <c r="R459" s="152"/>
      <c r="S459" s="569"/>
      <c r="T459" s="153"/>
      <c r="U459" s="502"/>
      <c r="AE459" s="462"/>
    </row>
    <row r="460" spans="5:31" s="150" customFormat="1">
      <c r="E460" s="438"/>
      <c r="J460" s="149"/>
      <c r="L460" s="152"/>
      <c r="M460" s="569"/>
      <c r="N460" s="152"/>
      <c r="O460" s="152"/>
      <c r="P460" s="569"/>
      <c r="Q460" s="152"/>
      <c r="R460" s="152"/>
      <c r="S460" s="569"/>
      <c r="T460" s="153"/>
      <c r="U460" s="502"/>
      <c r="AE460" s="462"/>
    </row>
    <row r="461" spans="5:31" s="150" customFormat="1">
      <c r="E461" s="438"/>
      <c r="J461" s="149"/>
      <c r="L461" s="152"/>
      <c r="M461" s="569"/>
      <c r="N461" s="152"/>
      <c r="O461" s="152"/>
      <c r="P461" s="569"/>
      <c r="Q461" s="152"/>
      <c r="R461" s="152"/>
      <c r="S461" s="569"/>
      <c r="T461" s="153"/>
      <c r="U461" s="502"/>
      <c r="AE461" s="462"/>
    </row>
    <row r="462" spans="5:31" s="150" customFormat="1">
      <c r="E462" s="438"/>
      <c r="J462" s="149"/>
      <c r="L462" s="152"/>
      <c r="M462" s="569"/>
      <c r="N462" s="152"/>
      <c r="O462" s="152"/>
      <c r="P462" s="569"/>
      <c r="Q462" s="152"/>
      <c r="R462" s="152"/>
      <c r="S462" s="569"/>
      <c r="T462" s="153"/>
      <c r="U462" s="502"/>
      <c r="AE462" s="462"/>
    </row>
    <row r="463" spans="5:31" s="150" customFormat="1">
      <c r="E463" s="438"/>
      <c r="J463" s="149"/>
      <c r="L463" s="152"/>
      <c r="M463" s="569"/>
      <c r="N463" s="152"/>
      <c r="O463" s="152"/>
      <c r="P463" s="569"/>
      <c r="Q463" s="152"/>
      <c r="R463" s="152"/>
      <c r="S463" s="569"/>
      <c r="T463" s="153"/>
      <c r="U463" s="502"/>
      <c r="AE463" s="462"/>
    </row>
    <row r="464" spans="5:31" s="150" customFormat="1">
      <c r="E464" s="438"/>
      <c r="J464" s="149"/>
      <c r="L464" s="152"/>
      <c r="M464" s="569"/>
      <c r="N464" s="152"/>
      <c r="O464" s="152"/>
      <c r="P464" s="569"/>
      <c r="Q464" s="152"/>
      <c r="R464" s="152"/>
      <c r="S464" s="569"/>
      <c r="T464" s="153"/>
      <c r="U464" s="502"/>
      <c r="AE464" s="462"/>
    </row>
  </sheetData>
  <mergeCells count="83">
    <mergeCell ref="H373:H374"/>
    <mergeCell ref="G373:G374"/>
    <mergeCell ref="J373:J374"/>
    <mergeCell ref="I373:I374"/>
    <mergeCell ref="I255:I256"/>
    <mergeCell ref="H255:H256"/>
    <mergeCell ref="G437:G438"/>
    <mergeCell ref="F437:F438"/>
    <mergeCell ref="J437:J438"/>
    <mergeCell ref="I437:I438"/>
    <mergeCell ref="H437:H438"/>
    <mergeCell ref="B5:F5"/>
    <mergeCell ref="D6:F6"/>
    <mergeCell ref="D274:F274"/>
    <mergeCell ref="D283:F283"/>
    <mergeCell ref="K7:L7"/>
    <mergeCell ref="B337:F337"/>
    <mergeCell ref="A1:U1"/>
    <mergeCell ref="A3:F3"/>
    <mergeCell ref="G3:G4"/>
    <mergeCell ref="H3:H4"/>
    <mergeCell ref="I3:J3"/>
    <mergeCell ref="K3:U3"/>
    <mergeCell ref="A4:B4"/>
    <mergeCell ref="C4:D4"/>
    <mergeCell ref="E4:F4"/>
    <mergeCell ref="L4:N4"/>
    <mergeCell ref="O4:Q4"/>
    <mergeCell ref="R4:T4"/>
    <mergeCell ref="G255:G256"/>
    <mergeCell ref="E255:E256"/>
    <mergeCell ref="J255:J256"/>
    <mergeCell ref="D338:F338"/>
    <mergeCell ref="B443:F443"/>
    <mergeCell ref="D444:F444"/>
    <mergeCell ref="A447:F447"/>
    <mergeCell ref="B355:F355"/>
    <mergeCell ref="D356:F356"/>
    <mergeCell ref="D384:F384"/>
    <mergeCell ref="D393:F393"/>
    <mergeCell ref="B439:F439"/>
    <mergeCell ref="D440:F440"/>
    <mergeCell ref="F373:F374"/>
    <mergeCell ref="E373:E374"/>
    <mergeCell ref="E437:E438"/>
    <mergeCell ref="K423:L423"/>
    <mergeCell ref="K437:L437"/>
    <mergeCell ref="S7:U7"/>
    <mergeCell ref="S81:U81"/>
    <mergeCell ref="S79:U79"/>
    <mergeCell ref="S149:U149"/>
    <mergeCell ref="S179:U179"/>
    <mergeCell ref="S255:U255"/>
    <mergeCell ref="S257:U257"/>
    <mergeCell ref="S260:U260"/>
    <mergeCell ref="S267:U267"/>
    <mergeCell ref="S275:U275"/>
    <mergeCell ref="S278:U278"/>
    <mergeCell ref="S284:U284"/>
    <mergeCell ref="S289:U289"/>
    <mergeCell ref="S363:U363"/>
    <mergeCell ref="S366:U366"/>
    <mergeCell ref="S308:U308"/>
    <mergeCell ref="S316:U316"/>
    <mergeCell ref="S325:U325"/>
    <mergeCell ref="S328:U328"/>
    <mergeCell ref="S339:U339"/>
    <mergeCell ref="S434:U434"/>
    <mergeCell ref="S437:U437"/>
    <mergeCell ref="K289:L289"/>
    <mergeCell ref="S385:U385"/>
    <mergeCell ref="S388:U388"/>
    <mergeCell ref="S394:U394"/>
    <mergeCell ref="S411:U411"/>
    <mergeCell ref="R423:U423"/>
    <mergeCell ref="S370:T370"/>
    <mergeCell ref="S373:U373"/>
    <mergeCell ref="S375:U375"/>
    <mergeCell ref="S377:U377"/>
    <mergeCell ref="S379:U379"/>
    <mergeCell ref="S343:U343"/>
    <mergeCell ref="S350:U350"/>
    <mergeCell ref="S357:U357"/>
  </mergeCells>
  <phoneticPr fontId="2" type="noConversion"/>
  <printOptions horizontalCentered="1"/>
  <pageMargins left="0.31496062992125984" right="0.31496062992125984" top="0.98425196850393704" bottom="0.39370078740157483" header="0.51181102362204722" footer="1.5748031496062993"/>
  <pageSetup paperSize="9" scale="78" orientation="portrait" r:id="rId1"/>
  <headerFooter scaleWithDoc="0"/>
  <rowBreaks count="8" manualBreakCount="8">
    <brk id="49" max="21" man="1"/>
    <brk id="98" max="21" man="1"/>
    <brk id="143" max="21" man="1"/>
    <brk id="194" max="21" man="1"/>
    <brk id="242" max="21" man="1"/>
    <brk id="298" max="21" man="1"/>
    <brk id="354" max="21" man="1"/>
    <brk id="416" max="2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13</vt:i4>
      </vt:variant>
    </vt:vector>
  </HeadingPairs>
  <TitlesOfParts>
    <vt:vector size="25" baseType="lpstr">
      <vt:lpstr>표지</vt:lpstr>
      <vt:lpstr>예산총칙</vt:lpstr>
      <vt:lpstr>★총괄표 (원본)</vt:lpstr>
      <vt:lpstr>★총괄표</vt:lpstr>
      <vt:lpstr>★세입세출 예산개요</vt:lpstr>
      <vt:lpstr>총괄(세입)</vt:lpstr>
      <vt:lpstr>총괄(세출)</vt:lpstr>
      <vt:lpstr>세입</vt:lpstr>
      <vt:lpstr>세출</vt:lpstr>
      <vt:lpstr>사업계획서표지</vt:lpstr>
      <vt:lpstr>이사회제출자료</vt:lpstr>
      <vt:lpstr>Sheet2</vt:lpstr>
      <vt:lpstr>'★세입세출 예산개요'!Print_Area</vt:lpstr>
      <vt:lpstr>★총괄표!Print_Area</vt:lpstr>
      <vt:lpstr>세입!Print_Area</vt:lpstr>
      <vt:lpstr>세출!Print_Area</vt:lpstr>
      <vt:lpstr>예산총칙!Print_Area</vt:lpstr>
      <vt:lpstr>이사회제출자료!Print_Area</vt:lpstr>
      <vt:lpstr>'총괄(세입)'!Print_Area</vt:lpstr>
      <vt:lpstr>'총괄(세출)'!Print_Area</vt:lpstr>
      <vt:lpstr>표지!Print_Area</vt:lpstr>
      <vt:lpstr>세입!Print_Titles</vt:lpstr>
      <vt:lpstr>세출!Print_Titles</vt:lpstr>
      <vt:lpstr>'총괄(세입)'!Print_Titles</vt:lpstr>
      <vt:lpstr>'총괄(세출)'!Print_Titles</vt:lpstr>
    </vt:vector>
  </TitlesOfParts>
  <Company>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블랙에디션</dc:creator>
  <cp:lastModifiedBy>조한나</cp:lastModifiedBy>
  <cp:lastPrinted>2018-06-27T01:17:27Z</cp:lastPrinted>
  <dcterms:created xsi:type="dcterms:W3CDTF">2009-12-21T14:50:55Z</dcterms:created>
  <dcterms:modified xsi:type="dcterms:W3CDTF">2018-06-27T01:18:30Z</dcterms:modified>
</cp:coreProperties>
</file>